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lgaš\Desktop\ACER\ZŠ Kukučínka\Triedy jeseň\"/>
    </mc:Choice>
  </mc:AlternateContent>
  <bookViews>
    <workbookView xWindow="0" yWindow="0" windowWidth="13590" windowHeight="7605" firstSheet="2" activeTab="3"/>
  </bookViews>
  <sheets>
    <sheet name="Rekapitulácia" sheetId="1" r:id="rId1"/>
    <sheet name="Kryci_list 10245" sheetId="2" r:id="rId2"/>
    <sheet name="Rekap 10245" sheetId="3" r:id="rId3"/>
    <sheet name="SO 10245" sheetId="4" r:id="rId4"/>
    <sheet name="Krycí list stavby" sheetId="5" r:id="rId5"/>
  </sheets>
  <definedNames>
    <definedName name="_xlnm.Print_Titles" localSheetId="2">'Rekap 10245'!$9:$9</definedName>
    <definedName name="_xlnm.Print_Titles" localSheetId="3">'SO 10245'!$8:$8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" l="1"/>
  <c r="J18" i="5"/>
  <c r="J17" i="5"/>
  <c r="J16" i="5"/>
  <c r="F18" i="5"/>
  <c r="E18" i="5"/>
  <c r="D18" i="5"/>
  <c r="E16" i="5"/>
  <c r="F8" i="1"/>
  <c r="E8" i="1"/>
  <c r="D8" i="1"/>
  <c r="E7" i="1"/>
  <c r="J17" i="2"/>
  <c r="I30" i="2"/>
  <c r="J30" i="2" s="1"/>
  <c r="Z54" i="4"/>
  <c r="K50" i="4"/>
  <c r="J50" i="4"/>
  <c r="S50" i="4"/>
  <c r="P50" i="4"/>
  <c r="M50" i="4"/>
  <c r="M51" i="4" s="1"/>
  <c r="C19" i="3" s="1"/>
  <c r="I50" i="4"/>
  <c r="K49" i="4"/>
  <c r="J49" i="4"/>
  <c r="S49" i="4"/>
  <c r="P49" i="4"/>
  <c r="L49" i="4"/>
  <c r="I49" i="4"/>
  <c r="K48" i="4"/>
  <c r="J48" i="4"/>
  <c r="S48" i="4"/>
  <c r="S51" i="4" s="1"/>
  <c r="F19" i="3" s="1"/>
  <c r="P48" i="4"/>
  <c r="P51" i="4" s="1"/>
  <c r="E19" i="3" s="1"/>
  <c r="L48" i="4"/>
  <c r="L51" i="4" s="1"/>
  <c r="B19" i="3" s="1"/>
  <c r="I48" i="4"/>
  <c r="I51" i="4" s="1"/>
  <c r="D19" i="3" s="1"/>
  <c r="H45" i="4"/>
  <c r="M45" i="4"/>
  <c r="C18" i="3" s="1"/>
  <c r="K44" i="4"/>
  <c r="J44" i="4"/>
  <c r="S44" i="4"/>
  <c r="P44" i="4"/>
  <c r="L44" i="4"/>
  <c r="I44" i="4"/>
  <c r="K43" i="4"/>
  <c r="J43" i="4"/>
  <c r="S43" i="4"/>
  <c r="P43" i="4"/>
  <c r="L43" i="4"/>
  <c r="I43" i="4"/>
  <c r="K42" i="4"/>
  <c r="J42" i="4"/>
  <c r="S42" i="4"/>
  <c r="S45" i="4" s="1"/>
  <c r="F18" i="3" s="1"/>
  <c r="P42" i="4"/>
  <c r="P45" i="4" s="1"/>
  <c r="E18" i="3" s="1"/>
  <c r="L42" i="4"/>
  <c r="G45" i="4" s="1"/>
  <c r="I42" i="4"/>
  <c r="I45" i="4" s="1"/>
  <c r="D18" i="3" s="1"/>
  <c r="M39" i="4"/>
  <c r="C17" i="3" s="1"/>
  <c r="K38" i="4"/>
  <c r="J38" i="4"/>
  <c r="S38" i="4"/>
  <c r="P38" i="4"/>
  <c r="M38" i="4"/>
  <c r="I38" i="4"/>
  <c r="K37" i="4"/>
  <c r="J37" i="4"/>
  <c r="S37" i="4"/>
  <c r="P37" i="4"/>
  <c r="L37" i="4"/>
  <c r="I37" i="4"/>
  <c r="K36" i="4"/>
  <c r="J36" i="4"/>
  <c r="S36" i="4"/>
  <c r="P36" i="4"/>
  <c r="L36" i="4"/>
  <c r="I36" i="4"/>
  <c r="K35" i="4"/>
  <c r="J35" i="4"/>
  <c r="S35" i="4"/>
  <c r="P35" i="4"/>
  <c r="L35" i="4"/>
  <c r="I35" i="4"/>
  <c r="S29" i="4"/>
  <c r="F13" i="3" s="1"/>
  <c r="H29" i="4"/>
  <c r="M29" i="4"/>
  <c r="C13" i="3" s="1"/>
  <c r="K28" i="4"/>
  <c r="J28" i="4"/>
  <c r="S28" i="4"/>
  <c r="P28" i="4"/>
  <c r="P29" i="4" s="1"/>
  <c r="E13" i="3" s="1"/>
  <c r="L28" i="4"/>
  <c r="G29" i="4" s="1"/>
  <c r="I28" i="4"/>
  <c r="I29" i="4" s="1"/>
  <c r="D13" i="3" s="1"/>
  <c r="H25" i="4"/>
  <c r="M25" i="4"/>
  <c r="C12" i="3" s="1"/>
  <c r="K24" i="4"/>
  <c r="J24" i="4"/>
  <c r="S24" i="4"/>
  <c r="P24" i="4"/>
  <c r="L24" i="4"/>
  <c r="I24" i="4"/>
  <c r="K23" i="4"/>
  <c r="J23" i="4"/>
  <c r="S23" i="4"/>
  <c r="P23" i="4"/>
  <c r="L23" i="4"/>
  <c r="I23" i="4"/>
  <c r="K22" i="4"/>
  <c r="J22" i="4"/>
  <c r="S22" i="4"/>
  <c r="P22" i="4"/>
  <c r="L22" i="4"/>
  <c r="I22" i="4"/>
  <c r="K21" i="4"/>
  <c r="J21" i="4"/>
  <c r="S21" i="4"/>
  <c r="P21" i="4"/>
  <c r="L21" i="4"/>
  <c r="I21" i="4"/>
  <c r="K20" i="4"/>
  <c r="J20" i="4"/>
  <c r="S20" i="4"/>
  <c r="P20" i="4"/>
  <c r="L20" i="4"/>
  <c r="I20" i="4"/>
  <c r="K19" i="4"/>
  <c r="J19" i="4"/>
  <c r="S19" i="4"/>
  <c r="P19" i="4"/>
  <c r="L19" i="4"/>
  <c r="I19" i="4"/>
  <c r="K18" i="4"/>
  <c r="J18" i="4"/>
  <c r="S18" i="4"/>
  <c r="S25" i="4" s="1"/>
  <c r="F12" i="3" s="1"/>
  <c r="P18" i="4"/>
  <c r="P25" i="4" s="1"/>
  <c r="E12" i="3" s="1"/>
  <c r="L18" i="4"/>
  <c r="G25" i="4" s="1"/>
  <c r="I18" i="4"/>
  <c r="I25" i="4" s="1"/>
  <c r="D12" i="3" s="1"/>
  <c r="S15" i="4"/>
  <c r="F11" i="3" s="1"/>
  <c r="H15" i="4"/>
  <c r="M15" i="4"/>
  <c r="K14" i="4"/>
  <c r="J14" i="4"/>
  <c r="S14" i="4"/>
  <c r="P14" i="4"/>
  <c r="L14" i="4"/>
  <c r="I14" i="4"/>
  <c r="K13" i="4"/>
  <c r="J13" i="4"/>
  <c r="S13" i="4"/>
  <c r="P13" i="4"/>
  <c r="L13" i="4"/>
  <c r="I13" i="4"/>
  <c r="K12" i="4"/>
  <c r="J12" i="4"/>
  <c r="S12" i="4"/>
  <c r="P12" i="4"/>
  <c r="L12" i="4"/>
  <c r="I12" i="4"/>
  <c r="K11" i="4"/>
  <c r="J11" i="4"/>
  <c r="S11" i="4"/>
  <c r="P11" i="4"/>
  <c r="L11" i="4"/>
  <c r="I11" i="4"/>
  <c r="J20" i="2"/>
  <c r="M53" i="4" l="1"/>
  <c r="C20" i="3" s="1"/>
  <c r="E17" i="2" s="1"/>
  <c r="E17" i="5" s="1"/>
  <c r="H39" i="4"/>
  <c r="S53" i="4"/>
  <c r="F20" i="3" s="1"/>
  <c r="P53" i="4"/>
  <c r="E20" i="3" s="1"/>
  <c r="I15" i="4"/>
  <c r="D11" i="3" s="1"/>
  <c r="L15" i="4"/>
  <c r="B11" i="3" s="1"/>
  <c r="G15" i="4"/>
  <c r="P15" i="4"/>
  <c r="E11" i="3" s="1"/>
  <c r="C11" i="3"/>
  <c r="L25" i="4"/>
  <c r="B12" i="3" s="1"/>
  <c r="L29" i="4"/>
  <c r="B13" i="3" s="1"/>
  <c r="P31" i="4"/>
  <c r="E14" i="3" s="1"/>
  <c r="L39" i="4"/>
  <c r="B17" i="3" s="1"/>
  <c r="G39" i="4"/>
  <c r="P39" i="4"/>
  <c r="E17" i="3" s="1"/>
  <c r="L45" i="4"/>
  <c r="B18" i="3" s="1"/>
  <c r="G51" i="4"/>
  <c r="H31" i="4"/>
  <c r="M31" i="4"/>
  <c r="C14" i="3" s="1"/>
  <c r="S31" i="4"/>
  <c r="F14" i="3" s="1"/>
  <c r="I39" i="4"/>
  <c r="D17" i="3" s="1"/>
  <c r="S39" i="4"/>
  <c r="F17" i="3" s="1"/>
  <c r="H51" i="4"/>
  <c r="H53" i="4"/>
  <c r="H54" i="4"/>
  <c r="E16" i="2"/>
  <c r="G53" i="4" l="1"/>
  <c r="G31" i="4"/>
  <c r="I31" i="4"/>
  <c r="D14" i="3" s="1"/>
  <c r="F16" i="2" s="1"/>
  <c r="F16" i="5" s="1"/>
  <c r="M54" i="4"/>
  <c r="C22" i="3" s="1"/>
  <c r="S54" i="4"/>
  <c r="F22" i="3" s="1"/>
  <c r="L31" i="4"/>
  <c r="B14" i="3" s="1"/>
  <c r="D16" i="2" s="1"/>
  <c r="D16" i="5" s="1"/>
  <c r="I53" i="4"/>
  <c r="D20" i="3" s="1"/>
  <c r="F17" i="2" s="1"/>
  <c r="P54" i="4"/>
  <c r="E22" i="3" s="1"/>
  <c r="L53" i="4"/>
  <c r="B20" i="3" s="1"/>
  <c r="D17" i="2" s="1"/>
  <c r="D17" i="5" s="1"/>
  <c r="F23" i="2"/>
  <c r="F23" i="5" s="1"/>
  <c r="J23" i="2"/>
  <c r="J23" i="5" s="1"/>
  <c r="F20" i="2" l="1"/>
  <c r="F17" i="5"/>
  <c r="F24" i="2"/>
  <c r="F24" i="5" s="1"/>
  <c r="J24" i="2"/>
  <c r="J24" i="5" s="1"/>
  <c r="L54" i="4"/>
  <c r="B22" i="3" s="1"/>
  <c r="I54" i="4"/>
  <c r="D22" i="3" s="1"/>
  <c r="F22" i="2"/>
  <c r="F22" i="5" s="1"/>
  <c r="F20" i="5"/>
  <c r="B7" i="1"/>
  <c r="G54" i="4"/>
  <c r="J22" i="2"/>
  <c r="J26" i="2" l="1"/>
  <c r="J22" i="5"/>
  <c r="J26" i="5" s="1"/>
  <c r="J28" i="5" s="1"/>
  <c r="B8" i="1"/>
  <c r="J28" i="2" l="1"/>
  <c r="I29" i="2" s="1"/>
  <c r="J29" i="2" s="1"/>
  <c r="J31" i="2" s="1"/>
  <c r="C7" i="1"/>
  <c r="C8" i="1" l="1"/>
  <c r="G7" i="1"/>
  <c r="B9" i="1" l="1"/>
  <c r="G8" i="1"/>
  <c r="B10" i="1" l="1"/>
  <c r="I29" i="5"/>
  <c r="J29" i="5" s="1"/>
  <c r="G9" i="1"/>
  <c r="I30" i="5" l="1"/>
  <c r="J30" i="5" s="1"/>
  <c r="J31" i="5" s="1"/>
  <c r="G10" i="1"/>
  <c r="G11" i="1" s="1"/>
</calcChain>
</file>

<file path=xl/sharedStrings.xml><?xml version="1.0" encoding="utf-8"?>
<sst xmlns="http://schemas.openxmlformats.org/spreadsheetml/2006/main" count="280" uniqueCount="143">
  <si>
    <t>Rekapitulácia rozpočtu</t>
  </si>
  <si>
    <t>Stavba: Výmena nášľapných vrstiev podláh a keramických obkladov v triedach 3. pavilónu</t>
  </si>
  <si>
    <t xml:space="preserve">           Sadzby DPH</t>
  </si>
  <si>
    <t>nízka</t>
  </si>
  <si>
    <t>vysoká</t>
  </si>
  <si>
    <t>Názov objektu</t>
  </si>
  <si>
    <t>ZRN</t>
  </si>
  <si>
    <t>VRN</t>
  </si>
  <si>
    <t>HZS</t>
  </si>
  <si>
    <t>Kompl.čin.</t>
  </si>
  <si>
    <t>Ost. náklady</t>
  </si>
  <si>
    <t>Cena</t>
  </si>
  <si>
    <t>Vlastný</t>
  </si>
  <si>
    <t>Krycí list rozpočtu</t>
  </si>
  <si>
    <t xml:space="preserve">Miesto: </t>
  </si>
  <si>
    <t xml:space="preserve">Ks: </t>
  </si>
  <si>
    <t>Objekt: Vlastný</t>
  </si>
  <si>
    <t xml:space="preserve">Zákazka: </t>
  </si>
  <si>
    <t>Spracoval: Ing. Ján Halgaš</t>
  </si>
  <si>
    <t xml:space="preserve">Dňa </t>
  </si>
  <si>
    <t>27.10.2014</t>
  </si>
  <si>
    <t>Odberateľ: ZŠ Kukučínova</t>
  </si>
  <si>
    <t xml:space="preserve">IČO: </t>
  </si>
  <si>
    <t xml:space="preserve">DIČ: </t>
  </si>
  <si>
    <t xml:space="preserve">Dodávateľ: </t>
  </si>
  <si>
    <t xml:space="preserve">Projektant: </t>
  </si>
  <si>
    <t xml:space="preserve">A </t>
  </si>
  <si>
    <t xml:space="preserve">HSV </t>
  </si>
  <si>
    <t xml:space="preserve">PSV </t>
  </si>
  <si>
    <t xml:space="preserve">MONT </t>
  </si>
  <si>
    <t>Spolu</t>
  </si>
  <si>
    <t xml:space="preserve">B </t>
  </si>
  <si>
    <t>Ďalšie náklady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</si>
  <si>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</si>
  <si>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</si>
  <si>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</si>
  <si>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</si>
  <si>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</si>
  <si>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</si>
  <si>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</si>
  <si>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</si>
  <si>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 xml:space="preserve">F </t>
  </si>
  <si>
    <t xml:space="preserve">C </t>
  </si>
  <si>
    <t>Zariadenie staveniska</t>
  </si>
  <si>
    <t>Územie so sťaž. podmienk.</t>
  </si>
  <si>
    <t>Prevádzkové vplyvy</t>
  </si>
  <si>
    <t>0% z [H+P+M]</t>
  </si>
  <si>
    <t>0% z [H+P]</t>
  </si>
  <si>
    <t xml:space="preserve">D </t>
  </si>
  <si>
    <t>Mimoriadne sťaž.podmienky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</si>
  <si>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</si>
  <si>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</si>
  <si>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</si>
  <si>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</si>
  <si>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</si>
  <si>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</si>
  <si>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</si>
  <si>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</si>
  <si>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</si>
  <si>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</si>
  <si>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</si>
  <si>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27.10.2014</t>
  </si>
  <si>
    <t>Prehľad rozpočtových nákladov</t>
  </si>
  <si>
    <t>Práce HSV</t>
  </si>
  <si>
    <t>POVRCHOVÉ ÚPRAVY</t>
  </si>
  <si>
    <t>OSTATNÉ PRÁCE</t>
  </si>
  <si>
    <t>PRESUNY HMÔT</t>
  </si>
  <si>
    <t>Práce PSV</t>
  </si>
  <si>
    <t>PODLAHY A OBKLADY KERAMICKÉ-DLAŽBY</t>
  </si>
  <si>
    <t>PODLAHY POVLAKOVÉ</t>
  </si>
  <si>
    <t>PODLAHY A OBKLADY KERAMICKÉ-OBKLADY</t>
  </si>
  <si>
    <t>Celkom</t>
  </si>
  <si>
    <t>Por.č.</t>
  </si>
  <si>
    <t>Cenník</t>
  </si>
  <si>
    <t>Kód položky</t>
  </si>
  <si>
    <t>Názov</t>
  </si>
  <si>
    <t>Mj</t>
  </si>
  <si>
    <t>Množstvo</t>
  </si>
  <si>
    <t>Cena celkom</t>
  </si>
  <si>
    <t>Hmotnosť</t>
  </si>
  <si>
    <t>Suť</t>
  </si>
  <si>
    <t xml:space="preserve"> 11/A 1</t>
  </si>
  <si>
    <t xml:space="preserve"> 612401991</t>
  </si>
  <si>
    <t>Príplatok za prísadou na zvýšenie priľnavoti  pod omietky stien a pilierov</t>
  </si>
  <si>
    <t>m2</t>
  </si>
  <si>
    <t xml:space="preserve"> 612451111</t>
  </si>
  <si>
    <t>Vnútorná cementová omietka v podlaží a v schodisku muriva tehlového hrubá zatretá</t>
  </si>
  <si>
    <t xml:space="preserve"> 632451054</t>
  </si>
  <si>
    <t>Poter pieskovocementový hr. do 40 mm</t>
  </si>
  <si>
    <t xml:space="preserve"> 14/C 1</t>
  </si>
  <si>
    <t xml:space="preserve"> 632902211</t>
  </si>
  <si>
    <t>Penetračný náter zatvrdnutého povrchu betónových mazanín pod keramickú dlažbu</t>
  </si>
  <si>
    <t xml:space="preserve">  6/B 1</t>
  </si>
  <si>
    <t xml:space="preserve"> 979083114</t>
  </si>
  <si>
    <t>Vodorovné premiestnenie sutiny na skládku s naložením a zložením nad 2000 do 3000 m</t>
  </si>
  <si>
    <t>t</t>
  </si>
  <si>
    <t xml:space="preserve"> 979083191</t>
  </si>
  <si>
    <t>Príplatok za každých ďalších i začatých 1000 m po spevnenej ceste</t>
  </si>
  <si>
    <t xml:space="preserve"> 13/B 1</t>
  </si>
  <si>
    <t xml:space="preserve"> 978059531</t>
  </si>
  <si>
    <t>Odsekanie a odobratie stien z obkladačiek vnútorných nad 2 m2 -0,068 t</t>
  </si>
  <si>
    <t xml:space="preserve"> 979011111</t>
  </si>
  <si>
    <t>Zvislá doprava sutiny a vybúraných hmôt za prvé podlažie nad alebo pod základným podlažím</t>
  </si>
  <si>
    <t xml:space="preserve"> 979082111</t>
  </si>
  <si>
    <t>Vnútrostavenisková doprava sutiny a vybúraných hmôt do 10 m</t>
  </si>
  <si>
    <t xml:space="preserve"> 979082121</t>
  </si>
  <si>
    <t>Vnútrostavenisková doprava sutiny a vybúraných hmôt za každých ďalších 5 m</t>
  </si>
  <si>
    <t xml:space="preserve"> SKLADKA</t>
  </si>
  <si>
    <t>Poplatok za uloženie sute na skládku</t>
  </si>
  <si>
    <t>T</t>
  </si>
  <si>
    <t xml:space="preserve"> 999281111</t>
  </si>
  <si>
    <t>Presun hmôt pre opravy a údržbu objektov vrátane vonkajších plášťov výšky do 25 m</t>
  </si>
  <si>
    <t>771/A 1</t>
  </si>
  <si>
    <t xml:space="preserve"> 771445019</t>
  </si>
  <si>
    <t>Montáž soklíkov z obkladačiek hutných,keramických do tmelu,rovné 300x150 mm,výška 150 mm vrátane škárovania</t>
  </si>
  <si>
    <t>m</t>
  </si>
  <si>
    <t xml:space="preserve"> 771577155</t>
  </si>
  <si>
    <t>Montáž podláh z dlaždíc keram. ukladanie do tmelu flexibil., protišmykových 300 x 300 mm, vrátane škárovania</t>
  </si>
  <si>
    <t xml:space="preserve"> 998771102</t>
  </si>
  <si>
    <t>Presun hmôt pre podlahy z dlaždíc v objektoch výšky nad 6 do 12 m</t>
  </si>
  <si>
    <t>S/S70</t>
  </si>
  <si>
    <t xml:space="preserve"> 5976498290</t>
  </si>
  <si>
    <t>Dlaždice keramické  IBIZA ZBP 105 300x300 mm alebo ekvivalent</t>
  </si>
  <si>
    <t>775/A 2</t>
  </si>
  <si>
    <t xml:space="preserve"> 998776202</t>
  </si>
  <si>
    <t>Presun hmôt pre podlahy povlakové v objektoch výšky nad  6 do 12 m</t>
  </si>
  <si>
    <t>775/B 2</t>
  </si>
  <si>
    <t xml:space="preserve"> 776401800</t>
  </si>
  <si>
    <t>Demontáž soklíkov alebo líšt gumových alebo z PVC</t>
  </si>
  <si>
    <t xml:space="preserve"> 776511820</t>
  </si>
  <si>
    <t>Odstránenie povlakových podláh z nášľapnej plochy lepených s podložkou</t>
  </si>
  <si>
    <t>771/A 2</t>
  </si>
  <si>
    <t xml:space="preserve"> 781445017</t>
  </si>
  <si>
    <t>Montáž obkladov stien z obkladačiek hutných,keramických do tmelu,veľkosť 250x200 mm, škárovanie</t>
  </si>
  <si>
    <t xml:space="preserve"> 998781102</t>
  </si>
  <si>
    <t>Presun hmôt pre obklady keramické v objektoch výšky nad  6 do 12 m</t>
  </si>
  <si>
    <t xml:space="preserve"> 5976563100</t>
  </si>
  <si>
    <t>Obkladačky keramické Tania Biala 200x250 mm alebo ekvivalent</t>
  </si>
  <si>
    <t xml:space="preserve">           Celkom bez DPH</t>
  </si>
  <si>
    <t xml:space="preserve">           DPH 20% z </t>
  </si>
  <si>
    <t xml:space="preserve">           DPH 0% z </t>
  </si>
  <si>
    <t xml:space="preserve">           Celkom</t>
  </si>
  <si>
    <t>Krycí list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</si>
</sst>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 ###\ ##0.00"/>
    <numFmt numFmtId="165" formatCode="###\ ###\ ##0.0000"/>
    <numFmt numFmtId="166" formatCode="###\ ###\ ##0.00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b/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Arial CE"/>
      <charset val="238"/>
    </font>
    <font>
      <b/>
      <sz val="10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/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0" fontId="1" fillId="0" borderId="10" xfId="0" applyFont="1" applyFill="1" applyBorder="1"/>
    <xf numFmtId="164" fontId="1" fillId="0" borderId="10" xfId="0" applyNumberFormat="1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2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164" fontId="1" fillId="0" borderId="29" xfId="0" applyNumberFormat="1" applyFont="1" applyFill="1" applyBorder="1"/>
    <xf numFmtId="0" fontId="1" fillId="0" borderId="30" xfId="0" applyFont="1" applyFill="1" applyBorder="1"/>
    <xf numFmtId="0" fontId="1" fillId="0" borderId="31" xfId="0" applyFont="1" applyFill="1" applyBorder="1"/>
    <xf numFmtId="0" fontId="6" fillId="0" borderId="16" xfId="0" applyFont="1" applyFill="1" applyBorder="1"/>
    <xf numFmtId="0" fontId="7" fillId="0" borderId="16" xfId="0" applyFont="1" applyFill="1" applyBorder="1"/>
    <xf numFmtId="0" fontId="6" fillId="0" borderId="11" xfId="0" applyFont="1" applyFill="1" applyBorder="1"/>
    <xf numFmtId="0" fontId="6" fillId="0" borderId="8" xfId="0" applyFont="1" applyFill="1" applyBorder="1"/>
    <xf numFmtId="0" fontId="6" fillId="0" borderId="17" xfId="0" applyFont="1" applyFill="1" applyBorder="1"/>
    <xf numFmtId="0" fontId="6" fillId="0" borderId="12" xfId="0" applyFont="1" applyFill="1" applyBorder="1"/>
    <xf numFmtId="0" fontId="6" fillId="0" borderId="9" xfId="0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0" fontId="5" fillId="0" borderId="17" xfId="0" applyFont="1" applyFill="1" applyBorder="1"/>
    <xf numFmtId="0" fontId="5" fillId="0" borderId="22" xfId="0" applyFont="1" applyFill="1" applyBorder="1"/>
    <xf numFmtId="0" fontId="5" fillId="0" borderId="28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9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5" fillId="0" borderId="34" xfId="0" applyFont="1" applyFill="1" applyBorder="1"/>
    <xf numFmtId="0" fontId="5" fillId="0" borderId="36" xfId="0" applyFont="1" applyFill="1" applyBorder="1"/>
    <xf numFmtId="0" fontId="5" fillId="0" borderId="10" xfId="0" applyFont="1" applyFill="1" applyBorder="1"/>
    <xf numFmtId="0" fontId="4" fillId="0" borderId="39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5" fillId="0" borderId="35" xfId="0" applyFont="1" applyFill="1" applyBorder="1"/>
    <xf numFmtId="0" fontId="5" fillId="0" borderId="33" xfId="0" applyFont="1" applyFill="1" applyBorder="1"/>
    <xf numFmtId="0" fontId="5" fillId="0" borderId="12" xfId="0" applyFont="1" applyFill="1" applyBorder="1"/>
    <xf numFmtId="0" fontId="5" fillId="0" borderId="39" xfId="0" applyFont="1" applyFill="1" applyBorder="1" applyAlignment="1">
      <alignment horizontal="center"/>
    </xf>
    <xf numFmtId="164" fontId="1" fillId="0" borderId="22" xfId="0" applyNumberFormat="1" applyFont="1" applyFill="1" applyBorder="1"/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45" xfId="0" applyFont="1" applyFill="1" applyBorder="1"/>
    <xf numFmtId="0" fontId="5" fillId="0" borderId="47" xfId="0" applyFont="1" applyFill="1" applyBorder="1"/>
    <xf numFmtId="0" fontId="5" fillId="0" borderId="48" xfId="0" applyFont="1" applyFill="1" applyBorder="1"/>
    <xf numFmtId="0" fontId="5" fillId="0" borderId="49" xfId="0" applyFont="1" applyFill="1" applyBorder="1"/>
    <xf numFmtId="0" fontId="1" fillId="0" borderId="49" xfId="0" applyFont="1" applyFill="1" applyBorder="1"/>
    <xf numFmtId="0" fontId="5" fillId="0" borderId="50" xfId="0" applyFont="1" applyFill="1" applyBorder="1"/>
    <xf numFmtId="164" fontId="1" fillId="0" borderId="51" xfId="0" applyNumberFormat="1" applyFont="1" applyFill="1" applyBorder="1"/>
    <xf numFmtId="164" fontId="5" fillId="0" borderId="46" xfId="0" applyNumberFormat="1" applyFont="1" applyFill="1" applyBorder="1"/>
    <xf numFmtId="164" fontId="5" fillId="0" borderId="47" xfId="0" applyNumberFormat="1" applyFont="1" applyFill="1" applyBorder="1"/>
    <xf numFmtId="164" fontId="5" fillId="0" borderId="48" xfId="0" applyNumberFormat="1" applyFont="1" applyFill="1" applyBorder="1"/>
    <xf numFmtId="164" fontId="5" fillId="0" borderId="49" xfId="0" applyNumberFormat="1" applyFont="1" applyFill="1" applyBorder="1"/>
    <xf numFmtId="164" fontId="1" fillId="0" borderId="50" xfId="0" applyNumberFormat="1" applyFont="1" applyFill="1" applyBorder="1"/>
    <xf numFmtId="164" fontId="5" fillId="0" borderId="0" xfId="0" applyNumberFormat="1" applyFont="1" applyFill="1" applyBorder="1"/>
    <xf numFmtId="164" fontId="5" fillId="0" borderId="52" xfId="0" applyNumberFormat="1" applyFont="1" applyFill="1" applyBorder="1"/>
    <xf numFmtId="0" fontId="1" fillId="0" borderId="53" xfId="0" applyFont="1" applyFill="1" applyBorder="1"/>
    <xf numFmtId="0" fontId="1" fillId="0" borderId="54" xfId="0" applyFont="1" applyFill="1" applyBorder="1"/>
    <xf numFmtId="0" fontId="1" fillId="0" borderId="55" xfId="0" applyFont="1" applyFill="1" applyBorder="1"/>
    <xf numFmtId="0" fontId="1" fillId="0" borderId="56" xfId="0" applyFont="1" applyFill="1" applyBorder="1"/>
    <xf numFmtId="164" fontId="1" fillId="0" borderId="23" xfId="0" applyNumberFormat="1" applyFont="1" applyFill="1" applyBorder="1"/>
    <xf numFmtId="164" fontId="1" fillId="0" borderId="52" xfId="0" applyNumberFormat="1" applyFont="1" applyFill="1" applyBorder="1"/>
    <xf numFmtId="164" fontId="5" fillId="0" borderId="58" xfId="0" applyNumberFormat="1" applyFont="1" applyFill="1" applyBorder="1"/>
    <xf numFmtId="164" fontId="1" fillId="0" borderId="58" xfId="0" applyNumberFormat="1" applyFont="1" applyFill="1" applyBorder="1"/>
    <xf numFmtId="0" fontId="4" fillId="0" borderId="60" xfId="0" applyFont="1" applyFill="1" applyBorder="1" applyAlignment="1">
      <alignment horizontal="center"/>
    </xf>
    <xf numFmtId="0" fontId="5" fillId="0" borderId="61" xfId="0" applyFont="1" applyFill="1" applyBorder="1"/>
    <xf numFmtId="0" fontId="5" fillId="0" borderId="62" xfId="0" applyFont="1" applyFill="1" applyBorder="1"/>
    <xf numFmtId="0" fontId="5" fillId="0" borderId="63" xfId="0" applyFont="1" applyFill="1" applyBorder="1" applyAlignment="1">
      <alignment horizontal="center"/>
    </xf>
    <xf numFmtId="0" fontId="5" fillId="0" borderId="64" xfId="0" applyFont="1" applyFill="1" applyBorder="1"/>
    <xf numFmtId="164" fontId="5" fillId="0" borderId="64" xfId="0" applyNumberFormat="1" applyFont="1" applyFill="1" applyBorder="1"/>
    <xf numFmtId="164" fontId="5" fillId="0" borderId="65" xfId="0" applyNumberFormat="1" applyFont="1" applyFill="1" applyBorder="1"/>
    <xf numFmtId="164" fontId="1" fillId="0" borderId="67" xfId="0" applyNumberFormat="1" applyFont="1" applyFill="1" applyBorder="1"/>
    <xf numFmtId="164" fontId="4" fillId="0" borderId="68" xfId="0" applyNumberFormat="1" applyFont="1" applyFill="1" applyBorder="1"/>
    <xf numFmtId="164" fontId="1" fillId="0" borderId="69" xfId="0" applyNumberFormat="1" applyFont="1" applyFill="1" applyBorder="1"/>
    <xf numFmtId="0" fontId="1" fillId="0" borderId="15" xfId="0" applyFont="1" applyFill="1" applyBorder="1"/>
    <xf numFmtId="0" fontId="1" fillId="0" borderId="70" xfId="0" applyFont="1" applyFill="1" applyBorder="1"/>
    <xf numFmtId="0" fontId="1" fillId="0" borderId="71" xfId="0" applyFont="1" applyFill="1" applyBorder="1"/>
    <xf numFmtId="0" fontId="5" fillId="0" borderId="11" xfId="0" applyFont="1" applyFill="1" applyBorder="1"/>
    <xf numFmtId="0" fontId="5" fillId="0" borderId="72" xfId="0" applyFont="1" applyFill="1" applyBorder="1"/>
    <xf numFmtId="164" fontId="5" fillId="0" borderId="73" xfId="0" applyNumberFormat="1" applyFont="1" applyFill="1" applyBorder="1"/>
    <xf numFmtId="164" fontId="4" fillId="0" borderId="74" xfId="0" applyNumberFormat="1" applyFont="1" applyFill="1" applyBorder="1"/>
    <xf numFmtId="164" fontId="4" fillId="0" borderId="75" xfId="0" applyNumberFormat="1" applyFont="1" applyFill="1" applyBorder="1"/>
    <xf numFmtId="0" fontId="4" fillId="0" borderId="76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" fillId="0" borderId="26" xfId="0" applyNumberFormat="1" applyFont="1" applyFill="1" applyBorder="1"/>
    <xf numFmtId="164" fontId="1" fillId="0" borderId="24" xfId="0" applyNumberFormat="1" applyFont="1" applyFill="1" applyBorder="1"/>
    <xf numFmtId="0" fontId="5" fillId="0" borderId="73" xfId="0" applyFont="1" applyFill="1" applyBorder="1"/>
    <xf numFmtId="0" fontId="5" fillId="0" borderId="0" xfId="0" applyFont="1" applyFill="1" applyBorder="1"/>
    <xf numFmtId="0" fontId="5" fillId="0" borderId="52" xfId="0" applyFont="1" applyFill="1" applyBorder="1"/>
    <xf numFmtId="0" fontId="1" fillId="0" borderId="0" xfId="0" applyFont="1" applyFill="1" applyBorder="1"/>
    <xf numFmtId="164" fontId="6" fillId="0" borderId="66" xfId="0" applyNumberFormat="1" applyFont="1" applyFill="1" applyBorder="1"/>
    <xf numFmtId="164" fontId="6" fillId="0" borderId="77" xfId="0" applyNumberFormat="1" applyFont="1" applyFill="1" applyBorder="1"/>
    <xf numFmtId="164" fontId="6" fillId="0" borderId="78" xfId="0" applyNumberFormat="1" applyFont="1" applyFill="1" applyBorder="1"/>
    <xf numFmtId="164" fontId="1" fillId="0" borderId="77" xfId="0" applyNumberFormat="1" applyFont="1" applyFill="1" applyBorder="1"/>
    <xf numFmtId="0" fontId="1" fillId="0" borderId="79" xfId="0" applyFont="1" applyFill="1" applyBorder="1"/>
    <xf numFmtId="164" fontId="5" fillId="0" borderId="80" xfId="0" applyNumberFormat="1" applyFont="1" applyFill="1" applyBorder="1"/>
    <xf numFmtId="0" fontId="1" fillId="0" borderId="81" xfId="0" applyFont="1" applyFill="1" applyBorder="1"/>
    <xf numFmtId="0" fontId="1" fillId="0" borderId="52" xfId="0" applyFont="1" applyFill="1" applyBorder="1"/>
    <xf numFmtId="164" fontId="5" fillId="0" borderId="77" xfId="0" applyNumberFormat="1" applyFont="1" applyFill="1" applyBorder="1"/>
    <xf numFmtId="164" fontId="5" fillId="0" borderId="78" xfId="0" applyNumberFormat="1" applyFont="1" applyFill="1" applyBorder="1"/>
    <xf numFmtId="164" fontId="1" fillId="0" borderId="78" xfId="0" applyNumberFormat="1" applyFont="1" applyFill="1" applyBorder="1"/>
    <xf numFmtId="0" fontId="1" fillId="0" borderId="58" xfId="0" applyFont="1" applyFill="1" applyBorder="1"/>
    <xf numFmtId="0" fontId="5" fillId="0" borderId="58" xfId="0" applyFont="1" applyFill="1" applyBorder="1"/>
    <xf numFmtId="0" fontId="1" fillId="0" borderId="82" xfId="0" applyFont="1" applyFill="1" applyBorder="1"/>
    <xf numFmtId="164" fontId="1" fillId="0" borderId="83" xfId="0" applyNumberFormat="1" applyFont="1" applyFill="1" applyBorder="1"/>
    <xf numFmtId="164" fontId="8" fillId="0" borderId="84" xfId="0" applyNumberFormat="1" applyFont="1" applyFill="1" applyBorder="1"/>
    <xf numFmtId="0" fontId="1" fillId="0" borderId="86" xfId="0" applyFont="1" applyFill="1" applyBorder="1"/>
    <xf numFmtId="0" fontId="1" fillId="0" borderId="87" xfId="0" applyFont="1" applyFill="1" applyBorder="1"/>
    <xf numFmtId="0" fontId="1" fillId="0" borderId="88" xfId="0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57" xfId="0" applyFont="1" applyFill="1" applyBorder="1"/>
    <xf numFmtId="0" fontId="1" fillId="0" borderId="59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5" fillId="0" borderId="85" xfId="0" applyFont="1" applyFill="1" applyBorder="1"/>
    <xf numFmtId="0" fontId="1" fillId="0" borderId="1" xfId="0" applyFont="1" applyBorder="1"/>
    <xf numFmtId="0" fontId="4" fillId="0" borderId="1" xfId="0" applyFont="1" applyBorder="1"/>
    <xf numFmtId="0" fontId="3" fillId="0" borderId="1" xfId="0" applyFont="1" applyBorder="1"/>
    <xf numFmtId="0" fontId="4" fillId="2" borderId="4" xfId="0" applyFont="1" applyFill="1" applyBorder="1"/>
    <xf numFmtId="165" fontId="1" fillId="0" borderId="0" xfId="0" applyNumberFormat="1" applyFont="1"/>
    <xf numFmtId="164" fontId="1" fillId="0" borderId="0" xfId="0" applyNumberFormat="1" applyFont="1"/>
    <xf numFmtId="0" fontId="5" fillId="0" borderId="91" xfId="0" applyFont="1" applyBorder="1"/>
    <xf numFmtId="164" fontId="5" fillId="0" borderId="91" xfId="0" applyNumberFormat="1" applyFont="1" applyBorder="1"/>
    <xf numFmtId="165" fontId="5" fillId="0" borderId="91" xfId="0" applyNumberFormat="1" applyFont="1" applyBorder="1"/>
    <xf numFmtId="0" fontId="9" fillId="0" borderId="0" xfId="0" applyFont="1"/>
    <xf numFmtId="0" fontId="4" fillId="0" borderId="91" xfId="0" applyFont="1" applyBorder="1"/>
    <xf numFmtId="164" fontId="4" fillId="0" borderId="91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10" fillId="2" borderId="0" xfId="0" applyFont="1" applyFill="1"/>
    <xf numFmtId="0" fontId="10" fillId="0" borderId="0" xfId="0" applyFont="1"/>
    <xf numFmtId="166" fontId="1" fillId="0" borderId="0" xfId="0" applyNumberFormat="1" applyFont="1"/>
    <xf numFmtId="0" fontId="4" fillId="2" borderId="91" xfId="0" applyFont="1" applyFill="1" applyBorder="1"/>
    <xf numFmtId="49" fontId="5" fillId="0" borderId="91" xfId="0" applyNumberFormat="1" applyFont="1" applyBorder="1"/>
    <xf numFmtId="166" fontId="5" fillId="0" borderId="91" xfId="0" applyNumberFormat="1" applyFont="1" applyBorder="1"/>
    <xf numFmtId="166" fontId="5" fillId="0" borderId="0" xfId="0" applyNumberFormat="1" applyFont="1"/>
    <xf numFmtId="0" fontId="5" fillId="0" borderId="0" xfId="0" applyFont="1" applyAlignment="1">
      <alignment wrapText="1"/>
    </xf>
    <xf numFmtId="166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left" wrapText="1"/>
    </xf>
    <xf numFmtId="166" fontId="0" fillId="0" borderId="0" xfId="0" applyNumberFormat="1"/>
    <xf numFmtId="166" fontId="4" fillId="0" borderId="0" xfId="0" applyNumberFormat="1" applyFont="1"/>
    <xf numFmtId="9" fontId="5" fillId="0" borderId="0" xfId="0" applyNumberFormat="1" applyFont="1" applyAlignment="1">
      <alignment wrapText="1"/>
    </xf>
    <xf numFmtId="0" fontId="11" fillId="0" borderId="91" xfId="0" applyFont="1" applyBorder="1"/>
    <xf numFmtId="166" fontId="11" fillId="0" borderId="91" xfId="0" applyNumberFormat="1" applyFont="1" applyBorder="1"/>
    <xf numFmtId="164" fontId="11" fillId="0" borderId="91" xfId="0" applyNumberFormat="1" applyFont="1" applyBorder="1"/>
    <xf numFmtId="164" fontId="0" fillId="0" borderId="0" xfId="0" applyNumberFormat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4" fillId="0" borderId="5" xfId="0" applyFont="1" applyFill="1" applyBorder="1"/>
    <xf numFmtId="164" fontId="4" fillId="0" borderId="5" xfId="0" applyNumberFormat="1" applyFont="1" applyFill="1" applyBorder="1"/>
    <xf numFmtId="0" fontId="4" fillId="0" borderId="6" xfId="0" applyFont="1" applyFill="1" applyBorder="1"/>
    <xf numFmtId="164" fontId="4" fillId="0" borderId="6" xfId="0" applyNumberFormat="1" applyFont="1" applyFill="1" applyBorder="1"/>
    <xf numFmtId="0" fontId="5" fillId="0" borderId="92" xfId="0" applyFont="1" applyFill="1" applyBorder="1" applyAlignment="1">
      <alignment horizontal="center"/>
    </xf>
    <xf numFmtId="0" fontId="1" fillId="0" borderId="74" xfId="0" applyFont="1" applyFill="1" applyBorder="1"/>
    <xf numFmtId="0" fontId="1" fillId="0" borderId="93" xfId="0" applyFont="1" applyFill="1" applyBorder="1"/>
    <xf numFmtId="164" fontId="1" fillId="0" borderId="94" xfId="0" applyNumberFormat="1" applyFont="1" applyFill="1" applyBorder="1"/>
    <xf numFmtId="164" fontId="8" fillId="0" borderId="95" xfId="0" applyNumberFormat="1" applyFont="1" applyFill="1" applyBorder="1"/>
    <xf numFmtId="166" fontId="12" fillId="0" borderId="91" xfId="0" applyNumberFormat="1" applyFont="1" applyBorder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"/>
  <sheetViews>
    <sheetView workbookViewId="0"/>
  </sheetViews>
  <sheetFormatPr defaultRowHeight="15" x14ac:dyDescent="0.25"/>
  <cols>
    <col min="1" max="1" width="35.7109375" customWidth="1"/>
    <col min="2" max="3" width="15.7109375" customWidth="1"/>
    <col min="4" max="6" width="8.7109375" customWidth="1"/>
    <col min="7" max="7" width="15.7109375" customWidth="1"/>
    <col min="9" max="26" width="0" hidden="1" customWidth="1"/>
  </cols>
  <sheetData>
    <row r="1" spans="1:26" x14ac:dyDescent="0.25">
      <c r="A1" s="3"/>
      <c r="B1" s="3"/>
      <c r="C1" s="3"/>
      <c r="D1" s="3"/>
      <c r="E1" s="3"/>
      <c r="F1" s="3"/>
      <c r="G1" s="3"/>
    </row>
    <row r="2" spans="1:26" x14ac:dyDescent="0.25">
      <c r="A2" s="4" t="s">
        <v>0</v>
      </c>
      <c r="B2" s="3"/>
      <c r="C2" s="3"/>
      <c r="D2" s="3"/>
      <c r="E2" s="3"/>
      <c r="F2" s="6" t="s">
        <v>2</v>
      </c>
      <c r="G2" s="6"/>
    </row>
    <row r="3" spans="1:26" x14ac:dyDescent="0.25">
      <c r="A3" s="3"/>
      <c r="B3" s="3"/>
      <c r="C3" s="3"/>
      <c r="D3" s="3"/>
      <c r="E3" s="3"/>
      <c r="F3" s="7" t="s">
        <v>3</v>
      </c>
      <c r="G3" s="7" t="s">
        <v>4</v>
      </c>
    </row>
    <row r="4" spans="1:26" x14ac:dyDescent="0.25">
      <c r="A4" s="5" t="s">
        <v>1</v>
      </c>
      <c r="B4" s="3"/>
      <c r="C4" s="3"/>
      <c r="D4" s="3"/>
      <c r="E4" s="3"/>
      <c r="F4" s="8">
        <v>0.2</v>
      </c>
      <c r="G4" s="8">
        <v>0</v>
      </c>
    </row>
    <row r="5" spans="1:26" x14ac:dyDescent="0.25">
      <c r="A5" s="3"/>
      <c r="B5" s="3"/>
      <c r="C5" s="3"/>
      <c r="D5" s="3"/>
      <c r="E5" s="3"/>
      <c r="F5" s="3"/>
      <c r="G5" s="3"/>
    </row>
    <row r="6" spans="1:26" x14ac:dyDescent="0.2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 x14ac:dyDescent="0.25">
      <c r="A7" s="70" t="s">
        <v>12</v>
      </c>
      <c r="B7" s="77">
        <f>'SO 10245'!I54-Rekapitulácia!D7</f>
        <v>0</v>
      </c>
      <c r="C7" s="77">
        <f>'Kryci_list 10245'!J26</f>
        <v>0</v>
      </c>
      <c r="D7" s="77">
        <v>0</v>
      </c>
      <c r="E7" s="77">
        <f>'Kryci_list 10245'!J17</f>
        <v>0</v>
      </c>
      <c r="F7" s="77">
        <v>0</v>
      </c>
      <c r="G7" s="77">
        <f>B7+C7+D7+E7+F7</f>
        <v>0</v>
      </c>
      <c r="Q7">
        <v>30.126000000000001</v>
      </c>
    </row>
    <row r="8" spans="1:26" x14ac:dyDescent="0.25">
      <c r="A8" s="184" t="s">
        <v>138</v>
      </c>
      <c r="B8" s="185">
        <f>SUM(B7:B7)</f>
        <v>0</v>
      </c>
      <c r="C8" s="185">
        <f>SUM(C7:C7)</f>
        <v>0</v>
      </c>
      <c r="D8" s="185">
        <f>SUM(D7:D7)</f>
        <v>0</v>
      </c>
      <c r="E8" s="185">
        <f>SUM(E7:E7)</f>
        <v>0</v>
      </c>
      <c r="F8" s="185">
        <f>SUM(F7:F7)</f>
        <v>0</v>
      </c>
      <c r="G8" s="185">
        <f>SUM(G7:G7)-SUM(Z7:Z7)</f>
        <v>0</v>
      </c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</row>
    <row r="9" spans="1:26" x14ac:dyDescent="0.25">
      <c r="A9" s="182" t="s">
        <v>139</v>
      </c>
      <c r="B9" s="183">
        <f>SUM(Rekapitulácia!G7:'Rekapitulácia'!G7)-SUM(Rekapitulácia!Z7:'Rekapitulácia'!Z7)-SUM('SO 10245'!K9:'SO 10245'!K53)</f>
        <v>0</v>
      </c>
      <c r="C9" s="183"/>
      <c r="D9" s="183"/>
      <c r="E9" s="183"/>
      <c r="F9" s="183"/>
      <c r="G9" s="183">
        <f>ROUND(((ROUND(B9,2)*20)/100),2)</f>
        <v>0</v>
      </c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</row>
    <row r="10" spans="1:26" x14ac:dyDescent="0.25">
      <c r="A10" s="5" t="s">
        <v>140</v>
      </c>
      <c r="B10" s="180">
        <f>(G8-B9)</f>
        <v>0</v>
      </c>
      <c r="C10" s="180"/>
      <c r="D10" s="180"/>
      <c r="E10" s="180"/>
      <c r="F10" s="180"/>
      <c r="G10" s="180">
        <f>ROUND(((ROUND(B10,2)*0)/100),2)</f>
        <v>0</v>
      </c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</row>
    <row r="11" spans="1:26" x14ac:dyDescent="0.25">
      <c r="A11" s="5" t="s">
        <v>141</v>
      </c>
      <c r="B11" s="180"/>
      <c r="C11" s="180"/>
      <c r="D11" s="180"/>
      <c r="E11" s="180"/>
      <c r="F11" s="180"/>
      <c r="G11" s="180">
        <f>SUM(G8:G10)</f>
        <v>0</v>
      </c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</row>
    <row r="12" spans="1:26" x14ac:dyDescent="0.25">
      <c r="A12" s="10"/>
      <c r="B12" s="181"/>
      <c r="C12" s="181"/>
      <c r="D12" s="181"/>
      <c r="E12" s="181"/>
      <c r="F12" s="181"/>
      <c r="G12" s="181"/>
    </row>
    <row r="13" spans="1:26" x14ac:dyDescent="0.25">
      <c r="A13" s="10"/>
      <c r="B13" s="181"/>
      <c r="C13" s="181"/>
      <c r="D13" s="181"/>
      <c r="E13" s="181"/>
      <c r="F13" s="181"/>
      <c r="G13" s="181"/>
    </row>
    <row r="14" spans="1:26" x14ac:dyDescent="0.25">
      <c r="A14" s="10"/>
      <c r="B14" s="181"/>
      <c r="C14" s="181"/>
      <c r="D14" s="181"/>
      <c r="E14" s="181"/>
      <c r="F14" s="181"/>
      <c r="G14" s="181"/>
    </row>
    <row r="15" spans="1:26" x14ac:dyDescent="0.25">
      <c r="A15" s="10"/>
      <c r="B15" s="181"/>
      <c r="C15" s="181"/>
      <c r="D15" s="181"/>
      <c r="E15" s="181"/>
      <c r="F15" s="181"/>
      <c r="G15" s="181"/>
    </row>
    <row r="16" spans="1:26" x14ac:dyDescent="0.25">
      <c r="A16" s="10"/>
      <c r="B16" s="181"/>
      <c r="C16" s="181"/>
      <c r="D16" s="181"/>
      <c r="E16" s="181"/>
      <c r="F16" s="181"/>
      <c r="G16" s="181"/>
    </row>
    <row r="17" spans="1:7" x14ac:dyDescent="0.25">
      <c r="A17" s="10"/>
      <c r="B17" s="181"/>
      <c r="C17" s="181"/>
      <c r="D17" s="181"/>
      <c r="E17" s="181"/>
      <c r="F17" s="181"/>
      <c r="G17" s="181"/>
    </row>
    <row r="18" spans="1:7" x14ac:dyDescent="0.25">
      <c r="A18" s="10"/>
      <c r="B18" s="181"/>
      <c r="C18" s="181"/>
      <c r="D18" s="181"/>
      <c r="E18" s="181"/>
      <c r="F18" s="181"/>
      <c r="G18" s="181"/>
    </row>
    <row r="19" spans="1:7" x14ac:dyDescent="0.25">
      <c r="A19" s="10"/>
      <c r="B19" s="181"/>
      <c r="C19" s="181"/>
      <c r="D19" s="181"/>
      <c r="E19" s="181"/>
      <c r="F19" s="181"/>
      <c r="G19" s="181"/>
    </row>
    <row r="20" spans="1:7" x14ac:dyDescent="0.25">
      <c r="A20" s="10"/>
      <c r="B20" s="181"/>
      <c r="C20" s="181"/>
      <c r="D20" s="181"/>
      <c r="E20" s="181"/>
      <c r="F20" s="181"/>
      <c r="G20" s="181"/>
    </row>
    <row r="21" spans="1:7" x14ac:dyDescent="0.25">
      <c r="A21" s="10"/>
      <c r="B21" s="181"/>
      <c r="C21" s="181"/>
      <c r="D21" s="181"/>
      <c r="E21" s="181"/>
      <c r="F21" s="181"/>
      <c r="G21" s="181"/>
    </row>
    <row r="22" spans="1:7" x14ac:dyDescent="0.25">
      <c r="A22" s="10"/>
      <c r="B22" s="181"/>
      <c r="C22" s="181"/>
      <c r="D22" s="181"/>
      <c r="E22" s="181"/>
      <c r="F22" s="181"/>
      <c r="G22" s="181"/>
    </row>
    <row r="23" spans="1:7" x14ac:dyDescent="0.25">
      <c r="A23" s="10"/>
      <c r="B23" s="181"/>
      <c r="C23" s="181"/>
      <c r="D23" s="181"/>
      <c r="E23" s="181"/>
      <c r="F23" s="181"/>
      <c r="G23" s="181"/>
    </row>
    <row r="24" spans="1:7" x14ac:dyDescent="0.25">
      <c r="A24" s="10"/>
      <c r="B24" s="181"/>
      <c r="C24" s="181"/>
      <c r="D24" s="181"/>
      <c r="E24" s="181"/>
      <c r="F24" s="181"/>
      <c r="G24" s="181"/>
    </row>
    <row r="25" spans="1:7" x14ac:dyDescent="0.25">
      <c r="A25" s="10"/>
      <c r="B25" s="181"/>
      <c r="C25" s="181"/>
      <c r="D25" s="181"/>
      <c r="E25" s="181"/>
      <c r="F25" s="181"/>
      <c r="G25" s="181"/>
    </row>
    <row r="26" spans="1:7" x14ac:dyDescent="0.25">
      <c r="A26" s="10"/>
      <c r="B26" s="181"/>
      <c r="C26" s="181"/>
      <c r="D26" s="181"/>
      <c r="E26" s="181"/>
      <c r="F26" s="181"/>
      <c r="G26" s="181"/>
    </row>
    <row r="27" spans="1:7" x14ac:dyDescent="0.25">
      <c r="A27" s="10"/>
      <c r="B27" s="181"/>
      <c r="C27" s="181"/>
      <c r="D27" s="181"/>
      <c r="E27" s="181"/>
      <c r="F27" s="181"/>
      <c r="G27" s="181"/>
    </row>
    <row r="28" spans="1:7" x14ac:dyDescent="0.25">
      <c r="A28" s="10"/>
      <c r="B28" s="181"/>
      <c r="C28" s="181"/>
      <c r="D28" s="181"/>
      <c r="E28" s="181"/>
      <c r="F28" s="181"/>
      <c r="G28" s="181"/>
    </row>
    <row r="29" spans="1:7" x14ac:dyDescent="0.25">
      <c r="A29" s="10"/>
      <c r="B29" s="181"/>
      <c r="C29" s="181"/>
      <c r="D29" s="181"/>
      <c r="E29" s="181"/>
      <c r="F29" s="181"/>
      <c r="G29" s="181"/>
    </row>
    <row r="30" spans="1:7" x14ac:dyDescent="0.25">
      <c r="A30" s="10"/>
      <c r="B30" s="181"/>
      <c r="C30" s="181"/>
      <c r="D30" s="181"/>
      <c r="E30" s="181"/>
      <c r="F30" s="181"/>
      <c r="G30" s="181"/>
    </row>
    <row r="31" spans="1:7" x14ac:dyDescent="0.25">
      <c r="A31" s="10"/>
      <c r="B31" s="181"/>
      <c r="C31" s="181"/>
      <c r="D31" s="181"/>
      <c r="E31" s="181"/>
      <c r="F31" s="181"/>
      <c r="G31" s="181"/>
    </row>
    <row r="32" spans="1:7" x14ac:dyDescent="0.25">
      <c r="A32" s="10"/>
      <c r="B32" s="181"/>
      <c r="C32" s="181"/>
      <c r="D32" s="181"/>
      <c r="E32" s="181"/>
      <c r="F32" s="181"/>
      <c r="G32" s="181"/>
    </row>
    <row r="33" spans="1:7" x14ac:dyDescent="0.25">
      <c r="A33" s="10"/>
      <c r="B33" s="181"/>
      <c r="C33" s="181"/>
      <c r="D33" s="181"/>
      <c r="E33" s="181"/>
      <c r="F33" s="181"/>
      <c r="G33" s="181"/>
    </row>
    <row r="34" spans="1:7" x14ac:dyDescent="0.25">
      <c r="A34" s="1"/>
      <c r="B34" s="149"/>
      <c r="C34" s="149"/>
      <c r="D34" s="149"/>
      <c r="E34" s="149"/>
      <c r="F34" s="149"/>
      <c r="G34" s="149"/>
    </row>
    <row r="35" spans="1:7" x14ac:dyDescent="0.25">
      <c r="A35" s="1"/>
      <c r="B35" s="149"/>
      <c r="C35" s="149"/>
      <c r="D35" s="149"/>
      <c r="E35" s="149"/>
      <c r="F35" s="149"/>
      <c r="G35" s="149"/>
    </row>
    <row r="36" spans="1:7" x14ac:dyDescent="0.25">
      <c r="A36" s="1"/>
      <c r="B36" s="149"/>
      <c r="C36" s="149"/>
      <c r="D36" s="149"/>
      <c r="E36" s="149"/>
      <c r="F36" s="149"/>
      <c r="G36" s="149"/>
    </row>
    <row r="37" spans="1:7" x14ac:dyDescent="0.25">
      <c r="A37" s="1"/>
      <c r="B37" s="149"/>
      <c r="C37" s="149"/>
      <c r="D37" s="149"/>
      <c r="E37" s="149"/>
      <c r="F37" s="149"/>
      <c r="G37" s="149"/>
    </row>
    <row r="38" spans="1:7" x14ac:dyDescent="0.25">
      <c r="A38" s="1"/>
      <c r="B38" s="149"/>
      <c r="C38" s="149"/>
      <c r="D38" s="149"/>
      <c r="E38" s="149"/>
      <c r="F38" s="149"/>
      <c r="G38" s="149"/>
    </row>
    <row r="39" spans="1:7" x14ac:dyDescent="0.25">
      <c r="A39" s="1"/>
      <c r="B39" s="149"/>
      <c r="C39" s="149"/>
      <c r="D39" s="149"/>
      <c r="E39" s="149"/>
      <c r="F39" s="149"/>
      <c r="G39" s="149"/>
    </row>
    <row r="40" spans="1:7" x14ac:dyDescent="0.25">
      <c r="A40" s="1"/>
      <c r="B40" s="149"/>
      <c r="C40" s="149"/>
      <c r="D40" s="149"/>
      <c r="E40" s="149"/>
      <c r="F40" s="149"/>
      <c r="G40" s="149"/>
    </row>
    <row r="41" spans="1:7" x14ac:dyDescent="0.25">
      <c r="A41" s="1"/>
      <c r="B41" s="149"/>
      <c r="C41" s="149"/>
      <c r="D41" s="149"/>
      <c r="E41" s="149"/>
      <c r="F41" s="149"/>
      <c r="G41" s="149"/>
    </row>
    <row r="42" spans="1:7" x14ac:dyDescent="0.25">
      <c r="A42" s="1"/>
      <c r="B42" s="149"/>
      <c r="C42" s="149"/>
      <c r="D42" s="149"/>
      <c r="E42" s="149"/>
      <c r="F42" s="149"/>
      <c r="G42" s="149"/>
    </row>
    <row r="43" spans="1:7" x14ac:dyDescent="0.25">
      <c r="A43" s="1"/>
      <c r="B43" s="149"/>
      <c r="C43" s="149"/>
      <c r="D43" s="149"/>
      <c r="E43" s="149"/>
      <c r="F43" s="149"/>
      <c r="G43" s="149"/>
    </row>
    <row r="44" spans="1:7" x14ac:dyDescent="0.25">
      <c r="A44" s="1"/>
      <c r="B44" s="149"/>
      <c r="C44" s="149"/>
      <c r="D44" s="149"/>
      <c r="E44" s="149"/>
      <c r="F44" s="149"/>
      <c r="G44" s="149"/>
    </row>
    <row r="45" spans="1:7" x14ac:dyDescent="0.25">
      <c r="A45" s="1"/>
      <c r="B45" s="149"/>
      <c r="C45" s="149"/>
      <c r="D45" s="149"/>
      <c r="E45" s="149"/>
      <c r="F45" s="149"/>
      <c r="G45" s="149"/>
    </row>
    <row r="46" spans="1:7" x14ac:dyDescent="0.25">
      <c r="A46" s="1"/>
      <c r="B46" s="149"/>
      <c r="C46" s="149"/>
      <c r="D46" s="149"/>
      <c r="E46" s="149"/>
      <c r="F46" s="149"/>
      <c r="G46" s="149"/>
    </row>
    <row r="47" spans="1:7" x14ac:dyDescent="0.25">
      <c r="A47" s="1"/>
      <c r="B47" s="149"/>
      <c r="C47" s="149"/>
      <c r="D47" s="149"/>
      <c r="E47" s="149"/>
      <c r="F47" s="149"/>
      <c r="G47" s="149"/>
    </row>
    <row r="48" spans="1:7" x14ac:dyDescent="0.25">
      <c r="A48" s="1"/>
      <c r="B48" s="149"/>
      <c r="C48" s="149"/>
      <c r="D48" s="149"/>
      <c r="E48" s="149"/>
      <c r="F48" s="149"/>
      <c r="G48" s="149"/>
    </row>
    <row r="49" spans="1:7" x14ac:dyDescent="0.25">
      <c r="A49" s="1"/>
      <c r="B49" s="149"/>
      <c r="C49" s="149"/>
      <c r="D49" s="149"/>
      <c r="E49" s="149"/>
      <c r="F49" s="149"/>
      <c r="G49" s="149"/>
    </row>
    <row r="50" spans="1:7" x14ac:dyDescent="0.25">
      <c r="A50" s="1"/>
      <c r="B50" s="149"/>
      <c r="C50" s="149"/>
      <c r="D50" s="149"/>
      <c r="E50" s="149"/>
      <c r="F50" s="149"/>
      <c r="G50" s="149"/>
    </row>
    <row r="51" spans="1:7" x14ac:dyDescent="0.25">
      <c r="B51" s="179"/>
      <c r="C51" s="179"/>
      <c r="D51" s="179"/>
      <c r="E51" s="179"/>
      <c r="F51" s="179"/>
      <c r="G51" s="179"/>
    </row>
    <row r="52" spans="1:7" x14ac:dyDescent="0.25">
      <c r="B52" s="179"/>
      <c r="C52" s="179"/>
      <c r="D52" s="179"/>
      <c r="E52" s="179"/>
      <c r="F52" s="179"/>
      <c r="G52" s="179"/>
    </row>
    <row r="53" spans="1:7" x14ac:dyDescent="0.25">
      <c r="B53" s="179"/>
      <c r="C53" s="179"/>
      <c r="D53" s="179"/>
      <c r="E53" s="179"/>
      <c r="F53" s="179"/>
      <c r="G53" s="179"/>
    </row>
    <row r="54" spans="1:7" x14ac:dyDescent="0.25">
      <c r="B54" s="179"/>
      <c r="C54" s="179"/>
      <c r="D54" s="179"/>
      <c r="E54" s="179"/>
      <c r="F54" s="179"/>
      <c r="G54" s="179"/>
    </row>
    <row r="55" spans="1:7" x14ac:dyDescent="0.25">
      <c r="B55" s="179"/>
      <c r="C55" s="179"/>
      <c r="D55" s="179"/>
      <c r="E55" s="179"/>
      <c r="F55" s="179"/>
      <c r="G55" s="179"/>
    </row>
    <row r="56" spans="1:7" x14ac:dyDescent="0.25">
      <c r="B56" s="179"/>
      <c r="C56" s="179"/>
      <c r="D56" s="179"/>
      <c r="E56" s="179"/>
      <c r="F56" s="179"/>
      <c r="G56" s="179"/>
    </row>
    <row r="57" spans="1:7" x14ac:dyDescent="0.25">
      <c r="B57" s="179"/>
      <c r="C57" s="179"/>
      <c r="D57" s="179"/>
      <c r="E57" s="179"/>
      <c r="F57" s="179"/>
      <c r="G57" s="179"/>
    </row>
    <row r="58" spans="1:7" x14ac:dyDescent="0.25">
      <c r="B58" s="179"/>
      <c r="C58" s="179"/>
      <c r="D58" s="179"/>
      <c r="E58" s="179"/>
      <c r="F58" s="179"/>
      <c r="G58" s="179"/>
    </row>
    <row r="59" spans="1:7" x14ac:dyDescent="0.25">
      <c r="B59" s="179"/>
      <c r="C59" s="179"/>
      <c r="D59" s="179"/>
      <c r="E59" s="179"/>
      <c r="F59" s="179"/>
      <c r="G59" s="179"/>
    </row>
    <row r="60" spans="1:7" x14ac:dyDescent="0.25">
      <c r="B60" s="179"/>
      <c r="C60" s="179"/>
      <c r="D60" s="179"/>
      <c r="E60" s="179"/>
      <c r="F60" s="179"/>
      <c r="G60" s="179"/>
    </row>
    <row r="61" spans="1:7" x14ac:dyDescent="0.25">
      <c r="B61" s="179"/>
      <c r="C61" s="179"/>
      <c r="D61" s="179"/>
      <c r="E61" s="179"/>
      <c r="F61" s="179"/>
      <c r="G61" s="179"/>
    </row>
    <row r="62" spans="1:7" x14ac:dyDescent="0.25">
      <c r="B62" s="179"/>
      <c r="C62" s="179"/>
      <c r="D62" s="179"/>
      <c r="E62" s="179"/>
      <c r="F62" s="179"/>
      <c r="G62" s="179"/>
    </row>
    <row r="63" spans="1:7" x14ac:dyDescent="0.25">
      <c r="B63" s="179"/>
      <c r="C63" s="179"/>
      <c r="D63" s="179"/>
      <c r="E63" s="179"/>
      <c r="F63" s="179"/>
      <c r="G63" s="179"/>
    </row>
    <row r="64" spans="1:7" x14ac:dyDescent="0.25">
      <c r="B64" s="179"/>
      <c r="C64" s="179"/>
      <c r="D64" s="179"/>
      <c r="E64" s="179"/>
      <c r="F64" s="179"/>
      <c r="G64" s="179"/>
    </row>
    <row r="65" spans="2:7" x14ac:dyDescent="0.25">
      <c r="B65" s="179"/>
      <c r="C65" s="179"/>
      <c r="D65" s="179"/>
      <c r="E65" s="179"/>
      <c r="F65" s="179"/>
      <c r="G65" s="179"/>
    </row>
    <row r="66" spans="2:7" x14ac:dyDescent="0.25">
      <c r="B66" s="179"/>
      <c r="C66" s="179"/>
      <c r="D66" s="179"/>
      <c r="E66" s="179"/>
      <c r="F66" s="179"/>
      <c r="G66" s="179"/>
    </row>
    <row r="67" spans="2:7" x14ac:dyDescent="0.25">
      <c r="B67" s="179"/>
      <c r="C67" s="179"/>
      <c r="D67" s="179"/>
      <c r="E67" s="179"/>
      <c r="F67" s="179"/>
      <c r="G67" s="179"/>
    </row>
    <row r="68" spans="2:7" x14ac:dyDescent="0.25">
      <c r="B68" s="179"/>
      <c r="C68" s="179"/>
      <c r="D68" s="179"/>
      <c r="E68" s="179"/>
      <c r="F68" s="179"/>
      <c r="G68" s="179"/>
    </row>
    <row r="69" spans="2:7" x14ac:dyDescent="0.25">
      <c r="B69" s="179"/>
      <c r="C69" s="179"/>
      <c r="D69" s="179"/>
      <c r="E69" s="179"/>
      <c r="F69" s="179"/>
      <c r="G69" s="179"/>
    </row>
    <row r="70" spans="2:7" x14ac:dyDescent="0.25">
      <c r="B70" s="179"/>
      <c r="C70" s="179"/>
      <c r="D70" s="179"/>
      <c r="E70" s="179"/>
      <c r="F70" s="179"/>
      <c r="G70" s="179"/>
    </row>
    <row r="71" spans="2:7" x14ac:dyDescent="0.25">
      <c r="B71" s="179"/>
      <c r="C71" s="179"/>
      <c r="D71" s="179"/>
      <c r="E71" s="179"/>
      <c r="F71" s="179"/>
      <c r="G71" s="179"/>
    </row>
    <row r="72" spans="2:7" x14ac:dyDescent="0.25">
      <c r="B72" s="179"/>
      <c r="C72" s="179"/>
      <c r="D72" s="179"/>
      <c r="E72" s="179"/>
      <c r="F72" s="179"/>
      <c r="G72" s="179"/>
    </row>
    <row r="73" spans="2:7" x14ac:dyDescent="0.25">
      <c r="B73" s="179"/>
      <c r="C73" s="179"/>
      <c r="D73" s="179"/>
      <c r="E73" s="179"/>
      <c r="F73" s="179"/>
      <c r="G73" s="179"/>
    </row>
    <row r="74" spans="2:7" x14ac:dyDescent="0.25">
      <c r="B74" s="179"/>
      <c r="C74" s="179"/>
      <c r="D74" s="179"/>
      <c r="E74" s="179"/>
      <c r="F74" s="179"/>
      <c r="G74" s="179"/>
    </row>
    <row r="75" spans="2:7" x14ac:dyDescent="0.25">
      <c r="B75" s="179"/>
      <c r="C75" s="179"/>
      <c r="D75" s="179"/>
      <c r="E75" s="179"/>
      <c r="F75" s="179"/>
      <c r="G75" s="179"/>
    </row>
    <row r="76" spans="2:7" x14ac:dyDescent="0.25">
      <c r="B76" s="179"/>
      <c r="C76" s="179"/>
      <c r="D76" s="179"/>
      <c r="E76" s="179"/>
      <c r="F76" s="179"/>
      <c r="G76" s="179"/>
    </row>
    <row r="77" spans="2:7" x14ac:dyDescent="0.25">
      <c r="B77" s="179"/>
      <c r="C77" s="179"/>
      <c r="D77" s="179"/>
      <c r="E77" s="179"/>
      <c r="F77" s="179"/>
      <c r="G77" s="179"/>
    </row>
    <row r="78" spans="2:7" x14ac:dyDescent="0.25">
      <c r="B78" s="179"/>
      <c r="C78" s="179"/>
      <c r="D78" s="179"/>
      <c r="E78" s="179"/>
      <c r="F78" s="179"/>
      <c r="G78" s="179"/>
    </row>
    <row r="79" spans="2:7" x14ac:dyDescent="0.25">
      <c r="B79" s="179"/>
      <c r="C79" s="179"/>
      <c r="D79" s="179"/>
      <c r="E79" s="179"/>
      <c r="F79" s="179"/>
      <c r="G79" s="179"/>
    </row>
    <row r="80" spans="2:7" x14ac:dyDescent="0.25">
      <c r="B80" s="179"/>
      <c r="C80" s="179"/>
      <c r="D80" s="179"/>
      <c r="E80" s="179"/>
      <c r="F80" s="179"/>
      <c r="G80" s="179"/>
    </row>
    <row r="81" spans="2:7" x14ac:dyDescent="0.25">
      <c r="B81" s="179"/>
      <c r="C81" s="179"/>
      <c r="D81" s="179"/>
      <c r="E81" s="179"/>
      <c r="F81" s="179"/>
      <c r="G81" s="179"/>
    </row>
    <row r="82" spans="2:7" x14ac:dyDescent="0.25">
      <c r="B82" s="179"/>
      <c r="C82" s="179"/>
      <c r="D82" s="179"/>
      <c r="E82" s="179"/>
      <c r="F82" s="179"/>
      <c r="G82" s="179"/>
    </row>
    <row r="83" spans="2:7" x14ac:dyDescent="0.25">
      <c r="B83" s="179"/>
      <c r="C83" s="179"/>
      <c r="D83" s="179"/>
      <c r="E83" s="179"/>
      <c r="F83" s="179"/>
      <c r="G83" s="179"/>
    </row>
    <row r="84" spans="2:7" x14ac:dyDescent="0.25">
      <c r="B84" s="179"/>
      <c r="C84" s="179"/>
      <c r="D84" s="179"/>
      <c r="E84" s="179"/>
      <c r="F84" s="179"/>
      <c r="G84" s="179"/>
    </row>
    <row r="85" spans="2:7" x14ac:dyDescent="0.25">
      <c r="B85" s="179"/>
      <c r="C85" s="179"/>
      <c r="D85" s="179"/>
      <c r="E85" s="179"/>
      <c r="F85" s="179"/>
      <c r="G85" s="179"/>
    </row>
    <row r="86" spans="2:7" x14ac:dyDescent="0.25">
      <c r="B86" s="179"/>
      <c r="C86" s="179"/>
      <c r="D86" s="179"/>
      <c r="E86" s="179"/>
      <c r="F86" s="179"/>
      <c r="G86" s="179"/>
    </row>
    <row r="87" spans="2:7" x14ac:dyDescent="0.25">
      <c r="B87" s="179"/>
      <c r="C87" s="179"/>
      <c r="D87" s="179"/>
      <c r="E87" s="179"/>
      <c r="F87" s="179"/>
      <c r="G87" s="179"/>
    </row>
    <row r="88" spans="2:7" x14ac:dyDescent="0.25">
      <c r="B88" s="179"/>
      <c r="C88" s="179"/>
      <c r="D88" s="179"/>
      <c r="E88" s="179"/>
      <c r="F88" s="179"/>
      <c r="G88" s="179"/>
    </row>
    <row r="89" spans="2:7" x14ac:dyDescent="0.25">
      <c r="B89" s="179"/>
      <c r="C89" s="179"/>
      <c r="D89" s="179"/>
      <c r="E89" s="179"/>
      <c r="F89" s="179"/>
      <c r="G89" s="179"/>
    </row>
    <row r="90" spans="2:7" x14ac:dyDescent="0.25">
      <c r="B90" s="179"/>
      <c r="C90" s="179"/>
      <c r="D90" s="179"/>
      <c r="E90" s="179"/>
      <c r="F90" s="179"/>
      <c r="G90" s="179"/>
    </row>
    <row r="91" spans="2:7" x14ac:dyDescent="0.25">
      <c r="B91" s="179"/>
      <c r="C91" s="179"/>
      <c r="D91" s="179"/>
      <c r="E91" s="179"/>
      <c r="F91" s="179"/>
      <c r="G91" s="179"/>
    </row>
    <row r="92" spans="2:7" x14ac:dyDescent="0.25">
      <c r="B92" s="179"/>
      <c r="C92" s="179"/>
      <c r="D92" s="179"/>
      <c r="E92" s="179"/>
      <c r="F92" s="179"/>
      <c r="G92" s="179"/>
    </row>
    <row r="93" spans="2:7" x14ac:dyDescent="0.25">
      <c r="B93" s="179"/>
      <c r="C93" s="179"/>
      <c r="D93" s="179"/>
      <c r="E93" s="179"/>
      <c r="F93" s="179"/>
      <c r="G93" s="179"/>
    </row>
    <row r="94" spans="2:7" x14ac:dyDescent="0.25">
      <c r="B94" s="179"/>
      <c r="C94" s="179"/>
      <c r="D94" s="179"/>
      <c r="E94" s="179"/>
      <c r="F94" s="179"/>
      <c r="G94" s="179"/>
    </row>
    <row r="95" spans="2:7" x14ac:dyDescent="0.25">
      <c r="B95" s="179"/>
      <c r="C95" s="179"/>
      <c r="D95" s="179"/>
      <c r="E95" s="179"/>
      <c r="F95" s="179"/>
      <c r="G95" s="179"/>
    </row>
    <row r="96" spans="2:7" x14ac:dyDescent="0.25">
      <c r="B96" s="179"/>
      <c r="C96" s="179"/>
      <c r="D96" s="179"/>
      <c r="E96" s="179"/>
      <c r="F96" s="179"/>
      <c r="G96" s="179"/>
    </row>
    <row r="97" spans="2:7" x14ac:dyDescent="0.25">
      <c r="B97" s="179"/>
      <c r="C97" s="179"/>
      <c r="D97" s="179"/>
      <c r="E97" s="179"/>
      <c r="F97" s="179"/>
      <c r="G97" s="179"/>
    </row>
    <row r="98" spans="2:7" x14ac:dyDescent="0.25">
      <c r="B98" s="179"/>
      <c r="C98" s="179"/>
      <c r="D98" s="179"/>
      <c r="E98" s="179"/>
      <c r="F98" s="179"/>
      <c r="G98" s="179"/>
    </row>
    <row r="99" spans="2:7" x14ac:dyDescent="0.25">
      <c r="B99" s="179"/>
      <c r="C99" s="179"/>
      <c r="D99" s="179"/>
      <c r="E99" s="179"/>
      <c r="F99" s="179"/>
      <c r="G99" s="179"/>
    </row>
    <row r="100" spans="2:7" x14ac:dyDescent="0.25">
      <c r="B100" s="179"/>
      <c r="C100" s="179"/>
      <c r="D100" s="179"/>
      <c r="E100" s="179"/>
      <c r="F100" s="179"/>
      <c r="G100" s="179"/>
    </row>
    <row r="101" spans="2:7" x14ac:dyDescent="0.25">
      <c r="B101" s="179"/>
      <c r="C101" s="179"/>
      <c r="D101" s="179"/>
      <c r="E101" s="179"/>
      <c r="F101" s="179"/>
      <c r="G101" s="179"/>
    </row>
    <row r="102" spans="2:7" x14ac:dyDescent="0.25">
      <c r="B102" s="179"/>
      <c r="C102" s="179"/>
      <c r="D102" s="179"/>
      <c r="E102" s="179"/>
      <c r="F102" s="179"/>
      <c r="G102" s="179"/>
    </row>
    <row r="103" spans="2:7" x14ac:dyDescent="0.25">
      <c r="B103" s="179"/>
      <c r="C103" s="179"/>
      <c r="D103" s="179"/>
      <c r="E103" s="179"/>
      <c r="F103" s="179"/>
      <c r="G103" s="179"/>
    </row>
  </sheetData>
  <printOptions horizontalCentered="1"/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workbookViewId="0"/>
  </sheetViews>
  <sheetFormatPr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13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7" t="s">
        <v>1</v>
      </c>
      <c r="C2" s="38"/>
      <c r="D2" s="39"/>
      <c r="E2" s="39"/>
      <c r="F2" s="39"/>
      <c r="G2" s="43" t="s">
        <v>14</v>
      </c>
      <c r="H2" s="16"/>
      <c r="I2" s="27"/>
      <c r="J2" s="31"/>
    </row>
    <row r="3" spans="1:23" ht="18" customHeight="1" x14ac:dyDescent="0.25">
      <c r="A3" s="11"/>
      <c r="B3" s="40" t="s">
        <v>16</v>
      </c>
      <c r="C3" s="41"/>
      <c r="D3" s="42"/>
      <c r="E3" s="42"/>
      <c r="F3" s="42"/>
      <c r="G3" s="44" t="s">
        <v>15</v>
      </c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28"/>
      <c r="J4" s="32"/>
    </row>
    <row r="5" spans="1:23" ht="18" customHeight="1" thickBot="1" x14ac:dyDescent="0.3">
      <c r="A5" s="11"/>
      <c r="B5" s="45" t="s">
        <v>17</v>
      </c>
      <c r="C5" s="20"/>
      <c r="D5" s="17"/>
      <c r="E5" s="17"/>
      <c r="F5" s="44" t="s">
        <v>18</v>
      </c>
      <c r="G5" s="17"/>
      <c r="H5" s="17"/>
      <c r="I5" s="46" t="s">
        <v>19</v>
      </c>
      <c r="J5" s="47" t="s">
        <v>20</v>
      </c>
    </row>
    <row r="6" spans="1:23" ht="18" customHeight="1" thickTop="1" x14ac:dyDescent="0.25">
      <c r="A6" s="11"/>
      <c r="B6" s="56" t="s">
        <v>21</v>
      </c>
      <c r="C6" s="52"/>
      <c r="D6" s="53"/>
      <c r="E6" s="53"/>
      <c r="F6" s="53"/>
      <c r="G6" s="57" t="s">
        <v>22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23</v>
      </c>
      <c r="H7" s="18"/>
      <c r="I7" s="29"/>
      <c r="J7" s="50"/>
    </row>
    <row r="8" spans="1:23" ht="18" customHeight="1" x14ac:dyDescent="0.25">
      <c r="A8" s="11"/>
      <c r="B8" s="45" t="s">
        <v>24</v>
      </c>
      <c r="C8" s="20"/>
      <c r="D8" s="17"/>
      <c r="E8" s="17"/>
      <c r="F8" s="17"/>
      <c r="G8" s="44" t="s">
        <v>22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4" t="s">
        <v>23</v>
      </c>
      <c r="H9" s="17"/>
      <c r="I9" s="28"/>
      <c r="J9" s="32"/>
    </row>
    <row r="10" spans="1:23" ht="18" customHeight="1" x14ac:dyDescent="0.25">
      <c r="A10" s="11"/>
      <c r="B10" s="45" t="s">
        <v>25</v>
      </c>
      <c r="C10" s="20"/>
      <c r="D10" s="17"/>
      <c r="E10" s="17"/>
      <c r="F10" s="17"/>
      <c r="G10" s="44" t="s">
        <v>22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4" t="s">
        <v>23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1" t="s">
        <v>26</v>
      </c>
      <c r="C15" s="92" t="s">
        <v>6</v>
      </c>
      <c r="D15" s="92" t="s">
        <v>52</v>
      </c>
      <c r="E15" s="93" t="s">
        <v>53</v>
      </c>
      <c r="F15" s="105" t="s">
        <v>54</v>
      </c>
      <c r="G15" s="59" t="s">
        <v>31</v>
      </c>
      <c r="H15" s="62" t="s">
        <v>32</v>
      </c>
      <c r="I15" s="27"/>
      <c r="J15" s="55"/>
    </row>
    <row r="16" spans="1:23" ht="18" customHeight="1" x14ac:dyDescent="0.25">
      <c r="A16" s="11"/>
      <c r="B16" s="94">
        <v>1</v>
      </c>
      <c r="C16" s="95" t="s">
        <v>27</v>
      </c>
      <c r="D16" s="96">
        <f>'Rekap 10245'!B14</f>
        <v>0</v>
      </c>
      <c r="E16" s="97">
        <f>'Rekap 10245'!C14</f>
        <v>0</v>
      </c>
      <c r="F16" s="106">
        <f>'Rekap 10245'!D14</f>
        <v>0</v>
      </c>
      <c r="G16" s="60">
        <v>6</v>
      </c>
      <c r="H16" s="115" t="s">
        <v>33</v>
      </c>
      <c r="I16" s="129"/>
      <c r="J16" s="126">
        <v>0</v>
      </c>
    </row>
    <row r="17" spans="1:26" ht="18" customHeight="1" x14ac:dyDescent="0.25">
      <c r="A17" s="11"/>
      <c r="B17" s="67">
        <v>2</v>
      </c>
      <c r="C17" s="71" t="s">
        <v>28</v>
      </c>
      <c r="D17" s="78">
        <f>'Rekap 10245'!B20</f>
        <v>0</v>
      </c>
      <c r="E17" s="76">
        <f>'Rekap 10245'!C20</f>
        <v>0</v>
      </c>
      <c r="F17" s="81">
        <f>'Rekap 10245'!D20</f>
        <v>0</v>
      </c>
      <c r="G17" s="61">
        <v>7</v>
      </c>
      <c r="H17" s="116" t="s">
        <v>34</v>
      </c>
      <c r="I17" s="129"/>
      <c r="J17" s="127">
        <f>'SO 10245'!Z54</f>
        <v>0</v>
      </c>
    </row>
    <row r="18" spans="1:26" ht="18" customHeight="1" x14ac:dyDescent="0.25">
      <c r="A18" s="11"/>
      <c r="B18" s="68">
        <v>3</v>
      </c>
      <c r="C18" s="72" t="s">
        <v>29</v>
      </c>
      <c r="D18" s="79"/>
      <c r="E18" s="77"/>
      <c r="F18" s="82"/>
      <c r="G18" s="61">
        <v>8</v>
      </c>
      <c r="H18" s="116" t="s">
        <v>35</v>
      </c>
      <c r="I18" s="129"/>
      <c r="J18" s="127">
        <v>0</v>
      </c>
    </row>
    <row r="19" spans="1:26" ht="18" customHeight="1" x14ac:dyDescent="0.25">
      <c r="A19" s="11"/>
      <c r="B19" s="68">
        <v>4</v>
      </c>
      <c r="C19" s="73"/>
      <c r="D19" s="79"/>
      <c r="E19" s="77"/>
      <c r="F19" s="82"/>
      <c r="G19" s="61">
        <v>9</v>
      </c>
      <c r="H19" s="125"/>
      <c r="I19" s="129"/>
      <c r="J19" s="128"/>
    </row>
    <row r="20" spans="1:26" ht="18" customHeight="1" thickBot="1" x14ac:dyDescent="0.3">
      <c r="A20" s="11"/>
      <c r="B20" s="68">
        <v>5</v>
      </c>
      <c r="C20" s="74" t="s">
        <v>30</v>
      </c>
      <c r="D20" s="80"/>
      <c r="E20" s="100"/>
      <c r="F20" s="107">
        <f>SUM(F16:F19)</f>
        <v>0</v>
      </c>
      <c r="G20" s="61">
        <v>10</v>
      </c>
      <c r="H20" s="116" t="s">
        <v>30</v>
      </c>
      <c r="I20" s="131"/>
      <c r="J20" s="99">
        <f>SUM(J16:J19)</f>
        <v>0</v>
      </c>
    </row>
    <row r="21" spans="1:26" ht="18" customHeight="1" thickTop="1" x14ac:dyDescent="0.25">
      <c r="A21" s="11"/>
      <c r="B21" s="65" t="s">
        <v>42</v>
      </c>
      <c r="C21" s="69" t="s">
        <v>7</v>
      </c>
      <c r="D21" s="75"/>
      <c r="E21" s="19"/>
      <c r="F21" s="98"/>
      <c r="G21" s="65" t="s">
        <v>48</v>
      </c>
      <c r="H21" s="62" t="s">
        <v>7</v>
      </c>
      <c r="I21" s="29"/>
      <c r="J21" s="132"/>
    </row>
    <row r="22" spans="1:26" ht="18" customHeight="1" x14ac:dyDescent="0.25">
      <c r="A22" s="11"/>
      <c r="B22" s="60">
        <v>11</v>
      </c>
      <c r="C22" s="63" t="s">
        <v>43</v>
      </c>
      <c r="D22" s="87"/>
      <c r="E22" s="89" t="s">
        <v>46</v>
      </c>
      <c r="F22" s="81">
        <f>((F16*U22*0)+(F17*V22*0)+(F18*W22*0))/100</f>
        <v>0</v>
      </c>
      <c r="G22" s="60">
        <v>16</v>
      </c>
      <c r="H22" s="115" t="s">
        <v>49</v>
      </c>
      <c r="I22" s="130" t="s">
        <v>46</v>
      </c>
      <c r="J22" s="126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1">
        <v>12</v>
      </c>
      <c r="C23" s="64" t="s">
        <v>44</v>
      </c>
      <c r="D23" s="66"/>
      <c r="E23" s="89" t="s">
        <v>47</v>
      </c>
      <c r="F23" s="82">
        <f>((F16*U23*0)+(F17*V23*0)+(F18*W23*0))/100</f>
        <v>0</v>
      </c>
      <c r="G23" s="61">
        <v>17</v>
      </c>
      <c r="H23" s="116" t="s">
        <v>50</v>
      </c>
      <c r="I23" s="130" t="s">
        <v>46</v>
      </c>
      <c r="J23" s="127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1">
        <v>13</v>
      </c>
      <c r="C24" s="64" t="s">
        <v>45</v>
      </c>
      <c r="D24" s="66"/>
      <c r="E24" s="89" t="s">
        <v>46</v>
      </c>
      <c r="F24" s="82">
        <f>((F16*U24*0)+(F17*V24*0)+(F18*W24*0))/100</f>
        <v>0</v>
      </c>
      <c r="G24" s="61">
        <v>18</v>
      </c>
      <c r="H24" s="116" t="s">
        <v>51</v>
      </c>
      <c r="I24" s="130" t="s">
        <v>47</v>
      </c>
      <c r="J24" s="127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1">
        <v>14</v>
      </c>
      <c r="C25" s="20"/>
      <c r="D25" s="66"/>
      <c r="E25" s="90"/>
      <c r="F25" s="88"/>
      <c r="G25" s="61">
        <v>19</v>
      </c>
      <c r="H25" s="125"/>
      <c r="I25" s="129"/>
      <c r="J25" s="128"/>
    </row>
    <row r="26" spans="1:26" ht="18" customHeight="1" thickBot="1" x14ac:dyDescent="0.3">
      <c r="A26" s="11"/>
      <c r="B26" s="61">
        <v>15</v>
      </c>
      <c r="C26" s="64"/>
      <c r="D26" s="66"/>
      <c r="E26" s="66"/>
      <c r="F26" s="108"/>
      <c r="G26" s="61">
        <v>20</v>
      </c>
      <c r="H26" s="116" t="s">
        <v>30</v>
      </c>
      <c r="I26" s="131"/>
      <c r="J26" s="99">
        <f>SUM(J22:J25)+SUM(F22:F25)</f>
        <v>0</v>
      </c>
    </row>
    <row r="27" spans="1:26" ht="18" customHeight="1" thickTop="1" x14ac:dyDescent="0.25">
      <c r="A27" s="11"/>
      <c r="B27" s="101"/>
      <c r="C27" s="143" t="s">
        <v>57</v>
      </c>
      <c r="D27" s="136"/>
      <c r="E27" s="102"/>
      <c r="F27" s="30"/>
      <c r="G27" s="109" t="s">
        <v>36</v>
      </c>
      <c r="H27" s="104" t="s">
        <v>37</v>
      </c>
      <c r="I27" s="29"/>
      <c r="J27" s="33"/>
    </row>
    <row r="28" spans="1:26" ht="18" customHeight="1" x14ac:dyDescent="0.25">
      <c r="A28" s="11"/>
      <c r="B28" s="26"/>
      <c r="C28" s="134"/>
      <c r="D28" s="137"/>
      <c r="E28" s="22"/>
      <c r="F28" s="11"/>
      <c r="G28" s="110">
        <v>21</v>
      </c>
      <c r="H28" s="114" t="s">
        <v>38</v>
      </c>
      <c r="I28" s="122"/>
      <c r="J28" s="118">
        <f>F20+J20+F26+J26</f>
        <v>0</v>
      </c>
    </row>
    <row r="29" spans="1:26" ht="18" customHeight="1" x14ac:dyDescent="0.25">
      <c r="A29" s="11"/>
      <c r="B29" s="83"/>
      <c r="C29" s="135"/>
      <c r="D29" s="138"/>
      <c r="E29" s="22"/>
      <c r="F29" s="11"/>
      <c r="G29" s="60">
        <v>22</v>
      </c>
      <c r="H29" s="115" t="s">
        <v>39</v>
      </c>
      <c r="I29" s="123">
        <f>J28-SUM('SO 10245'!K9:'SO 10245'!K54)</f>
        <v>0</v>
      </c>
      <c r="J29" s="119">
        <f>ROUND(((ROUND(I29,2)*20)/100),2)</f>
        <v>0</v>
      </c>
    </row>
    <row r="30" spans="1:26" ht="18" customHeight="1" x14ac:dyDescent="0.25">
      <c r="A30" s="11"/>
      <c r="B30" s="23"/>
      <c r="C30" s="125"/>
      <c r="D30" s="129"/>
      <c r="E30" s="22"/>
      <c r="F30" s="11"/>
      <c r="G30" s="61">
        <v>23</v>
      </c>
      <c r="H30" s="116" t="s">
        <v>40</v>
      </c>
      <c r="I30" s="89">
        <f>SUM('SO 10245'!K9:'SO 10245'!K54)</f>
        <v>0</v>
      </c>
      <c r="J30" s="120">
        <f>ROUND(((ROUND(I30,2)*0)/100),2)</f>
        <v>0</v>
      </c>
    </row>
    <row r="31" spans="1:26" ht="18" customHeight="1" x14ac:dyDescent="0.25">
      <c r="A31" s="11"/>
      <c r="B31" s="24"/>
      <c r="C31" s="139"/>
      <c r="D31" s="140"/>
      <c r="E31" s="22"/>
      <c r="F31" s="11"/>
      <c r="G31" s="110">
        <v>24</v>
      </c>
      <c r="H31" s="114" t="s">
        <v>30</v>
      </c>
      <c r="I31" s="113"/>
      <c r="J31" s="133">
        <f>SUM(J28:J30)</f>
        <v>0</v>
      </c>
    </row>
    <row r="32" spans="1:26" ht="18" customHeight="1" thickBot="1" x14ac:dyDescent="0.3">
      <c r="A32" s="11"/>
      <c r="B32" s="48"/>
      <c r="C32" s="117"/>
      <c r="D32" s="124"/>
      <c r="E32" s="84"/>
      <c r="F32" s="85"/>
      <c r="G32" s="60" t="s">
        <v>41</v>
      </c>
      <c r="H32" s="117"/>
      <c r="I32" s="124"/>
      <c r="J32" s="121"/>
    </row>
    <row r="33" spans="1:10" ht="18" customHeight="1" thickTop="1" x14ac:dyDescent="0.25">
      <c r="A33" s="11"/>
      <c r="B33" s="101"/>
      <c r="C33" s="102"/>
      <c r="D33" s="141" t="s">
        <v>55</v>
      </c>
      <c r="E33" s="15"/>
      <c r="F33" s="103"/>
      <c r="G33" s="111">
        <v>26</v>
      </c>
      <c r="H33" s="142" t="s">
        <v>56</v>
      </c>
      <c r="I33" s="30"/>
      <c r="J33" s="112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3"/>
      <c r="C40" s="84"/>
      <c r="D40" s="12"/>
      <c r="E40" s="12"/>
      <c r="F40" s="12"/>
      <c r="G40" s="12"/>
      <c r="H40" s="12"/>
      <c r="I40" s="85"/>
      <c r="J40" s="86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RowHeight="15" x14ac:dyDescent="0.25"/>
  <cols>
    <col min="1" max="1" width="40.7109375" customWidth="1"/>
    <col min="2" max="4" width="12.7109375" customWidth="1"/>
    <col min="5" max="6" width="15.7109375" customWidth="1"/>
    <col min="10" max="26" width="0" hidden="1" customWidth="1"/>
  </cols>
  <sheetData>
    <row r="1" spans="1:26" x14ac:dyDescent="0.25">
      <c r="A1" s="145" t="s">
        <v>21</v>
      </c>
      <c r="B1" s="144"/>
      <c r="C1" s="144"/>
      <c r="D1" s="145" t="s">
        <v>18</v>
      </c>
      <c r="E1" s="144"/>
      <c r="F1" s="144"/>
      <c r="W1">
        <v>30.126000000000001</v>
      </c>
    </row>
    <row r="2" spans="1:26" x14ac:dyDescent="0.25">
      <c r="A2" s="145" t="s">
        <v>25</v>
      </c>
      <c r="B2" s="144"/>
      <c r="C2" s="144"/>
      <c r="D2" s="145" t="s">
        <v>15</v>
      </c>
      <c r="E2" s="144"/>
      <c r="F2" s="144"/>
    </row>
    <row r="3" spans="1:26" x14ac:dyDescent="0.25">
      <c r="A3" s="145" t="s">
        <v>24</v>
      </c>
      <c r="B3" s="144"/>
      <c r="C3" s="144"/>
      <c r="D3" s="145" t="s">
        <v>61</v>
      </c>
      <c r="E3" s="144"/>
      <c r="F3" s="144"/>
    </row>
    <row r="4" spans="1:26" x14ac:dyDescent="0.25">
      <c r="A4" s="145" t="s">
        <v>1</v>
      </c>
      <c r="B4" s="144"/>
      <c r="C4" s="144"/>
      <c r="D4" s="144"/>
      <c r="E4" s="144"/>
      <c r="F4" s="144"/>
    </row>
    <row r="5" spans="1:26" x14ac:dyDescent="0.25">
      <c r="A5" s="145" t="s">
        <v>16</v>
      </c>
      <c r="B5" s="144"/>
      <c r="C5" s="144"/>
      <c r="D5" s="144"/>
      <c r="E5" s="144"/>
      <c r="F5" s="144"/>
    </row>
    <row r="6" spans="1:26" x14ac:dyDescent="0.25">
      <c r="A6" s="144"/>
      <c r="B6" s="144"/>
      <c r="C6" s="144"/>
      <c r="D6" s="144"/>
      <c r="E6" s="144"/>
      <c r="F6" s="144"/>
    </row>
    <row r="7" spans="1:26" x14ac:dyDescent="0.25">
      <c r="A7" s="144"/>
      <c r="B7" s="144"/>
      <c r="C7" s="144"/>
      <c r="D7" s="144"/>
      <c r="E7" s="144"/>
      <c r="F7" s="144"/>
    </row>
    <row r="8" spans="1:26" x14ac:dyDescent="0.25">
      <c r="A8" s="146" t="s">
        <v>62</v>
      </c>
      <c r="B8" s="144"/>
      <c r="C8" s="144"/>
      <c r="D8" s="144"/>
      <c r="E8" s="144"/>
      <c r="F8" s="144"/>
    </row>
    <row r="9" spans="1:26" x14ac:dyDescent="0.25">
      <c r="A9" s="147" t="s">
        <v>58</v>
      </c>
      <c r="B9" s="147" t="s">
        <v>52</v>
      </c>
      <c r="C9" s="147" t="s">
        <v>53</v>
      </c>
      <c r="D9" s="147" t="s">
        <v>30</v>
      </c>
      <c r="E9" s="147" t="s">
        <v>59</v>
      </c>
      <c r="F9" s="147" t="s">
        <v>60</v>
      </c>
    </row>
    <row r="10" spans="1:26" x14ac:dyDescent="0.25">
      <c r="A10" s="154" t="s">
        <v>63</v>
      </c>
      <c r="B10" s="155"/>
      <c r="C10" s="151"/>
      <c r="D10" s="151"/>
      <c r="E10" s="152"/>
      <c r="F10" s="152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</row>
    <row r="11" spans="1:26" x14ac:dyDescent="0.25">
      <c r="A11" s="156" t="s">
        <v>64</v>
      </c>
      <c r="B11" s="157">
        <f>'SO 10245'!L15</f>
        <v>0</v>
      </c>
      <c r="C11" s="157">
        <f>'SO 10245'!M15</f>
        <v>0</v>
      </c>
      <c r="D11" s="157">
        <f>'SO 10245'!I15</f>
        <v>0</v>
      </c>
      <c r="E11" s="158">
        <f>'SO 10245'!P15</f>
        <v>21.84</v>
      </c>
      <c r="F11" s="158">
        <f>'SO 10245'!S15</f>
        <v>0</v>
      </c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</row>
    <row r="12" spans="1:26" x14ac:dyDescent="0.25">
      <c r="A12" s="156" t="s">
        <v>65</v>
      </c>
      <c r="B12" s="157">
        <f>'SO 10245'!L25</f>
        <v>0</v>
      </c>
      <c r="C12" s="157">
        <f>'SO 10245'!M25</f>
        <v>0</v>
      </c>
      <c r="D12" s="157">
        <f>'SO 10245'!I25</f>
        <v>0</v>
      </c>
      <c r="E12" s="158">
        <f>'SO 10245'!P25</f>
        <v>0</v>
      </c>
      <c r="F12" s="158">
        <f>'SO 10245'!S25</f>
        <v>1.36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</row>
    <row r="13" spans="1:26" x14ac:dyDescent="0.25">
      <c r="A13" s="156" t="s">
        <v>66</v>
      </c>
      <c r="B13" s="157">
        <f>'SO 10245'!L29</f>
        <v>0</v>
      </c>
      <c r="C13" s="157">
        <f>'SO 10245'!M29</f>
        <v>0</v>
      </c>
      <c r="D13" s="157">
        <f>'SO 10245'!I29</f>
        <v>0</v>
      </c>
      <c r="E13" s="158">
        <f>'SO 10245'!P29</f>
        <v>0</v>
      </c>
      <c r="F13" s="158">
        <f>'SO 10245'!S29</f>
        <v>0</v>
      </c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</row>
    <row r="14" spans="1:26" x14ac:dyDescent="0.25">
      <c r="A14" s="2" t="s">
        <v>63</v>
      </c>
      <c r="B14" s="159">
        <f>'SO 10245'!L31</f>
        <v>0</v>
      </c>
      <c r="C14" s="159">
        <f>'SO 10245'!M31</f>
        <v>0</v>
      </c>
      <c r="D14" s="159">
        <f>'SO 10245'!I31</f>
        <v>0</v>
      </c>
      <c r="E14" s="160">
        <f>'SO 10245'!P31</f>
        <v>21.84</v>
      </c>
      <c r="F14" s="160">
        <f>'SO 10245'!S31</f>
        <v>1.36</v>
      </c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</row>
    <row r="15" spans="1:26" x14ac:dyDescent="0.25">
      <c r="A15" s="1"/>
      <c r="B15" s="149"/>
      <c r="C15" s="149"/>
      <c r="D15" s="149"/>
      <c r="E15" s="148"/>
      <c r="F15" s="148"/>
    </row>
    <row r="16" spans="1:26" x14ac:dyDescent="0.25">
      <c r="A16" s="2" t="s">
        <v>67</v>
      </c>
      <c r="B16" s="159"/>
      <c r="C16" s="157"/>
      <c r="D16" s="157"/>
      <c r="E16" s="158"/>
      <c r="F16" s="158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</row>
    <row r="17" spans="1:26" x14ac:dyDescent="0.25">
      <c r="A17" s="156" t="s">
        <v>68</v>
      </c>
      <c r="B17" s="157">
        <f>'SO 10245'!L39</f>
        <v>0</v>
      </c>
      <c r="C17" s="157">
        <f>'SO 10245'!M39</f>
        <v>0</v>
      </c>
      <c r="D17" s="157">
        <f>'SO 10245'!I39</f>
        <v>0</v>
      </c>
      <c r="E17" s="158">
        <f>'SO 10245'!P39</f>
        <v>4.43</v>
      </c>
      <c r="F17" s="158">
        <f>'SO 10245'!S39</f>
        <v>0</v>
      </c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</row>
    <row r="18" spans="1:26" x14ac:dyDescent="0.25">
      <c r="A18" s="156" t="s">
        <v>69</v>
      </c>
      <c r="B18" s="157">
        <f>'SO 10245'!L45</f>
        <v>0</v>
      </c>
      <c r="C18" s="157">
        <f>'SO 10245'!M45</f>
        <v>0</v>
      </c>
      <c r="D18" s="157">
        <f>'SO 10245'!I45</f>
        <v>0</v>
      </c>
      <c r="E18" s="158">
        <f>'SO 10245'!P45</f>
        <v>0</v>
      </c>
      <c r="F18" s="158">
        <f>'SO 10245'!S45</f>
        <v>0.24</v>
      </c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</row>
    <row r="19" spans="1:26" x14ac:dyDescent="0.25">
      <c r="A19" s="156" t="s">
        <v>70</v>
      </c>
      <c r="B19" s="157">
        <f>'SO 10245'!L51</f>
        <v>0</v>
      </c>
      <c r="C19" s="157">
        <f>'SO 10245'!M51</f>
        <v>0</v>
      </c>
      <c r="D19" s="157">
        <f>'SO 10245'!I51</f>
        <v>0</v>
      </c>
      <c r="E19" s="158">
        <f>'SO 10245'!P51</f>
        <v>0.49</v>
      </c>
      <c r="F19" s="158">
        <f>'SO 10245'!S51</f>
        <v>0</v>
      </c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</row>
    <row r="20" spans="1:26" x14ac:dyDescent="0.25">
      <c r="A20" s="2" t="s">
        <v>67</v>
      </c>
      <c r="B20" s="159">
        <f>'SO 10245'!L53</f>
        <v>0</v>
      </c>
      <c r="C20" s="159">
        <f>'SO 10245'!M53</f>
        <v>0</v>
      </c>
      <c r="D20" s="159">
        <f>'SO 10245'!I53</f>
        <v>0</v>
      </c>
      <c r="E20" s="160">
        <f>'SO 10245'!P53</f>
        <v>4.92</v>
      </c>
      <c r="F20" s="160">
        <f>'SO 10245'!S53</f>
        <v>0.24</v>
      </c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</row>
    <row r="21" spans="1:26" x14ac:dyDescent="0.25">
      <c r="A21" s="1"/>
      <c r="B21" s="149"/>
      <c r="C21" s="149"/>
      <c r="D21" s="149"/>
      <c r="E21" s="148"/>
      <c r="F21" s="148"/>
    </row>
    <row r="22" spans="1:26" x14ac:dyDescent="0.25">
      <c r="A22" s="2" t="s">
        <v>71</v>
      </c>
      <c r="B22" s="159">
        <f>'SO 10245'!L54</f>
        <v>0</v>
      </c>
      <c r="C22" s="159">
        <f>'SO 10245'!M54</f>
        <v>0</v>
      </c>
      <c r="D22" s="159">
        <f>'SO 10245'!I54</f>
        <v>0</v>
      </c>
      <c r="E22" s="160">
        <f>'SO 10245'!P54</f>
        <v>26.76</v>
      </c>
      <c r="F22" s="160">
        <f>'SO 10245'!S54</f>
        <v>1.6</v>
      </c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</row>
    <row r="23" spans="1:26" x14ac:dyDescent="0.25">
      <c r="A23" s="1"/>
      <c r="B23" s="149"/>
      <c r="C23" s="149"/>
      <c r="D23" s="149"/>
      <c r="E23" s="148"/>
      <c r="F23" s="148"/>
    </row>
    <row r="24" spans="1:26" x14ac:dyDescent="0.25">
      <c r="A24" s="1"/>
      <c r="B24" s="149"/>
      <c r="C24" s="149"/>
      <c r="D24" s="149"/>
      <c r="E24" s="148"/>
      <c r="F24" s="148"/>
    </row>
    <row r="25" spans="1:26" x14ac:dyDescent="0.25">
      <c r="A25" s="1"/>
      <c r="B25" s="149"/>
      <c r="C25" s="149"/>
      <c r="D25" s="149"/>
      <c r="E25" s="148"/>
      <c r="F25" s="148"/>
    </row>
    <row r="26" spans="1:26" x14ac:dyDescent="0.25">
      <c r="A26" s="1"/>
      <c r="B26" s="149"/>
      <c r="C26" s="149"/>
      <c r="D26" s="149"/>
      <c r="E26" s="148"/>
      <c r="F26" s="148"/>
    </row>
    <row r="27" spans="1:26" x14ac:dyDescent="0.25">
      <c r="A27" s="1"/>
      <c r="B27" s="149"/>
      <c r="C27" s="149"/>
      <c r="D27" s="149"/>
      <c r="E27" s="148"/>
      <c r="F27" s="148"/>
    </row>
    <row r="28" spans="1:26" x14ac:dyDescent="0.25">
      <c r="A28" s="1"/>
      <c r="B28" s="149"/>
      <c r="C28" s="149"/>
      <c r="D28" s="149"/>
      <c r="E28" s="148"/>
      <c r="F28" s="148"/>
    </row>
    <row r="29" spans="1:26" x14ac:dyDescent="0.25">
      <c r="A29" s="1"/>
      <c r="B29" s="149"/>
      <c r="C29" s="149"/>
      <c r="D29" s="149"/>
      <c r="E29" s="148"/>
      <c r="F29" s="148"/>
    </row>
    <row r="30" spans="1:26" x14ac:dyDescent="0.25">
      <c r="A30" s="1"/>
      <c r="B30" s="149"/>
      <c r="C30" s="149"/>
      <c r="D30" s="149"/>
      <c r="E30" s="148"/>
      <c r="F30" s="148"/>
    </row>
    <row r="31" spans="1:26" x14ac:dyDescent="0.25">
      <c r="A31" s="1"/>
      <c r="B31" s="149"/>
      <c r="C31" s="149"/>
      <c r="D31" s="149"/>
      <c r="E31" s="148"/>
      <c r="F31" s="148"/>
    </row>
    <row r="32" spans="1:26" x14ac:dyDescent="0.25">
      <c r="A32" s="1"/>
      <c r="B32" s="149"/>
      <c r="C32" s="149"/>
      <c r="D32" s="149"/>
      <c r="E32" s="148"/>
      <c r="F32" s="148"/>
    </row>
    <row r="33" spans="1:6" x14ac:dyDescent="0.25">
      <c r="A33" s="1"/>
      <c r="B33" s="149"/>
      <c r="C33" s="149"/>
      <c r="D33" s="149"/>
      <c r="E33" s="148"/>
      <c r="F33" s="148"/>
    </row>
    <row r="34" spans="1:6" x14ac:dyDescent="0.25">
      <c r="A34" s="1"/>
      <c r="B34" s="149"/>
      <c r="C34" s="149"/>
      <c r="D34" s="149"/>
      <c r="E34" s="148"/>
      <c r="F34" s="148"/>
    </row>
    <row r="35" spans="1:6" x14ac:dyDescent="0.25">
      <c r="A35" s="1"/>
      <c r="B35" s="149"/>
      <c r="C35" s="149"/>
      <c r="D35" s="149"/>
      <c r="E35" s="148"/>
      <c r="F35" s="148"/>
    </row>
    <row r="36" spans="1:6" x14ac:dyDescent="0.25">
      <c r="A36" s="1"/>
      <c r="B36" s="149"/>
      <c r="C36" s="149"/>
      <c r="D36" s="149"/>
      <c r="E36" s="148"/>
      <c r="F36" s="148"/>
    </row>
    <row r="37" spans="1:6" x14ac:dyDescent="0.25">
      <c r="A37" s="1"/>
      <c r="B37" s="149"/>
      <c r="C37" s="149"/>
      <c r="D37" s="149"/>
      <c r="E37" s="148"/>
      <c r="F37" s="148"/>
    </row>
    <row r="38" spans="1:6" x14ac:dyDescent="0.25">
      <c r="A38" s="1"/>
      <c r="B38" s="149"/>
      <c r="C38" s="149"/>
      <c r="D38" s="149"/>
      <c r="E38" s="148"/>
      <c r="F38" s="148"/>
    </row>
    <row r="39" spans="1:6" x14ac:dyDescent="0.25">
      <c r="A39" s="1"/>
      <c r="B39" s="149"/>
      <c r="C39" s="149"/>
      <c r="D39" s="149"/>
      <c r="E39" s="148"/>
      <c r="F39" s="148"/>
    </row>
    <row r="40" spans="1:6" x14ac:dyDescent="0.25">
      <c r="A40" s="1"/>
      <c r="B40" s="149"/>
      <c r="C40" s="149"/>
      <c r="D40" s="149"/>
      <c r="E40" s="148"/>
      <c r="F40" s="148"/>
    </row>
    <row r="41" spans="1:6" x14ac:dyDescent="0.25">
      <c r="A41" s="1"/>
      <c r="B41" s="149"/>
      <c r="C41" s="149"/>
      <c r="D41" s="149"/>
      <c r="E41" s="148"/>
      <c r="F41" s="148"/>
    </row>
    <row r="42" spans="1:6" x14ac:dyDescent="0.25">
      <c r="A42" s="1"/>
      <c r="B42" s="149"/>
      <c r="C42" s="149"/>
      <c r="D42" s="149"/>
      <c r="E42" s="148"/>
      <c r="F42" s="148"/>
    </row>
    <row r="43" spans="1:6" x14ac:dyDescent="0.25">
      <c r="A43" s="1"/>
      <c r="B43" s="149"/>
      <c r="C43" s="149"/>
      <c r="D43" s="149"/>
      <c r="E43" s="148"/>
      <c r="F43" s="148"/>
    </row>
    <row r="44" spans="1:6" x14ac:dyDescent="0.25">
      <c r="A44" s="1"/>
      <c r="B44" s="149"/>
      <c r="C44" s="149"/>
      <c r="D44" s="149"/>
      <c r="E44" s="148"/>
      <c r="F44" s="148"/>
    </row>
    <row r="45" spans="1:6" x14ac:dyDescent="0.25">
      <c r="A45" s="1"/>
      <c r="B45" s="149"/>
      <c r="C45" s="149"/>
      <c r="D45" s="149"/>
      <c r="E45" s="148"/>
      <c r="F45" s="148"/>
    </row>
    <row r="46" spans="1:6" x14ac:dyDescent="0.25">
      <c r="A46" s="1"/>
      <c r="B46" s="149"/>
      <c r="C46" s="149"/>
      <c r="D46" s="149"/>
      <c r="E46" s="148"/>
      <c r="F46" s="148"/>
    </row>
    <row r="47" spans="1:6" x14ac:dyDescent="0.25">
      <c r="A47" s="1"/>
      <c r="B47" s="1"/>
      <c r="C47" s="1"/>
      <c r="D47" s="1"/>
      <c r="E47" s="1"/>
      <c r="F47" s="1"/>
    </row>
    <row r="48" spans="1:6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  <row r="51" spans="1:6" x14ac:dyDescent="0.25">
      <c r="A51" s="1"/>
      <c r="B51" s="1"/>
      <c r="C51" s="1"/>
      <c r="D51" s="1"/>
      <c r="E51" s="1"/>
      <c r="F51" s="1"/>
    </row>
    <row r="52" spans="1:6" x14ac:dyDescent="0.25">
      <c r="A52" s="1"/>
      <c r="B52" s="1"/>
      <c r="C52" s="1"/>
      <c r="D52" s="1"/>
      <c r="E52" s="1"/>
      <c r="F52" s="1"/>
    </row>
    <row r="53" spans="1:6" x14ac:dyDescent="0.25">
      <c r="A53" s="1"/>
      <c r="B53" s="1"/>
      <c r="C53" s="1"/>
      <c r="D53" s="1"/>
      <c r="E53" s="1"/>
      <c r="F53" s="1"/>
    </row>
    <row r="54" spans="1:6" x14ac:dyDescent="0.25">
      <c r="A54" s="1"/>
      <c r="B54" s="1"/>
      <c r="C54" s="1"/>
      <c r="D54" s="1"/>
      <c r="E54" s="1"/>
      <c r="F54" s="1"/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4"/>
  <sheetViews>
    <sheetView tabSelected="1" workbookViewId="0">
      <pane ySplit="8" topLeftCell="A9" activePane="bottomLeft" state="frozen"/>
      <selection pane="bottomLeft" activeCell="G48" sqref="G48:H50"/>
    </sheetView>
  </sheetViews>
  <sheetFormatPr defaultRowHeight="15" x14ac:dyDescent="0.25"/>
  <cols>
    <col min="1" max="1" width="4.7109375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6" width="9.7109375" customWidth="1"/>
    <col min="7" max="9" width="11.7109375" customWidth="1"/>
    <col min="10" max="15" width="0" hidden="1" customWidth="1"/>
    <col min="16" max="16" width="7.7109375" customWidth="1"/>
    <col min="17" max="18" width="0" hidden="1" customWidth="1"/>
    <col min="19" max="19" width="7.7109375" customWidth="1"/>
    <col min="20" max="26" width="0" hidden="1" customWidth="1"/>
  </cols>
  <sheetData>
    <row r="1" spans="1:26" x14ac:dyDescent="0.25">
      <c r="A1" s="5" t="s">
        <v>21</v>
      </c>
      <c r="B1" s="3"/>
      <c r="C1" s="3"/>
      <c r="D1" s="3"/>
      <c r="E1" s="5" t="s">
        <v>18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5" t="s">
        <v>25</v>
      </c>
      <c r="B2" s="3"/>
      <c r="C2" s="3"/>
      <c r="D2" s="3"/>
      <c r="E2" s="5" t="s">
        <v>15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5" t="s">
        <v>24</v>
      </c>
      <c r="B3" s="3"/>
      <c r="C3" s="3"/>
      <c r="D3" s="3"/>
      <c r="E3" s="5" t="s">
        <v>61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5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5" t="s">
        <v>16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3" t="s">
        <v>62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4" t="s">
        <v>72</v>
      </c>
      <c r="B8" s="164" t="s">
        <v>73</v>
      </c>
      <c r="C8" s="164" t="s">
        <v>74</v>
      </c>
      <c r="D8" s="164" t="s">
        <v>75</v>
      </c>
      <c r="E8" s="164" t="s">
        <v>76</v>
      </c>
      <c r="F8" s="164" t="s">
        <v>77</v>
      </c>
      <c r="G8" s="164" t="s">
        <v>52</v>
      </c>
      <c r="H8" s="164" t="s">
        <v>53</v>
      </c>
      <c r="I8" s="164" t="s">
        <v>78</v>
      </c>
      <c r="J8" s="164"/>
      <c r="K8" s="164"/>
      <c r="L8" s="164"/>
      <c r="M8" s="164"/>
      <c r="N8" s="164"/>
      <c r="O8" s="164"/>
      <c r="P8" s="164" t="s">
        <v>79</v>
      </c>
      <c r="Q8" s="161"/>
      <c r="R8" s="161"/>
      <c r="S8" s="164" t="s">
        <v>80</v>
      </c>
      <c r="T8" s="162"/>
      <c r="U8" s="162"/>
      <c r="V8" s="162"/>
      <c r="W8" s="162"/>
      <c r="X8" s="162"/>
      <c r="Y8" s="162"/>
      <c r="Z8" s="162"/>
    </row>
    <row r="9" spans="1:26" x14ac:dyDescent="0.25">
      <c r="A9" s="150"/>
      <c r="B9" s="150"/>
      <c r="C9" s="165"/>
      <c r="D9" s="154" t="s">
        <v>63</v>
      </c>
      <c r="E9" s="150"/>
      <c r="F9" s="166"/>
      <c r="G9" s="151"/>
      <c r="H9" s="151"/>
      <c r="I9" s="151"/>
      <c r="J9" s="150"/>
      <c r="K9" s="150"/>
      <c r="L9" s="150"/>
      <c r="M9" s="150"/>
      <c r="N9" s="150"/>
      <c r="O9" s="150"/>
      <c r="P9" s="150"/>
      <c r="Q9" s="153"/>
      <c r="R9" s="153"/>
      <c r="S9" s="150"/>
      <c r="T9" s="153"/>
      <c r="U9" s="153"/>
      <c r="V9" s="153"/>
      <c r="W9" s="153"/>
      <c r="X9" s="153"/>
      <c r="Y9" s="153"/>
      <c r="Z9" s="153"/>
    </row>
    <row r="10" spans="1:26" x14ac:dyDescent="0.25">
      <c r="A10" s="156"/>
      <c r="B10" s="156"/>
      <c r="C10" s="156"/>
      <c r="D10" s="156" t="s">
        <v>64</v>
      </c>
      <c r="E10" s="156"/>
      <c r="F10" s="167"/>
      <c r="G10" s="157"/>
      <c r="H10" s="157"/>
      <c r="I10" s="157"/>
      <c r="J10" s="156"/>
      <c r="K10" s="156"/>
      <c r="L10" s="156"/>
      <c r="M10" s="156"/>
      <c r="N10" s="156"/>
      <c r="O10" s="156"/>
      <c r="P10" s="156"/>
      <c r="Q10" s="153"/>
      <c r="R10" s="153"/>
      <c r="S10" s="156"/>
      <c r="T10" s="153"/>
      <c r="U10" s="153"/>
      <c r="V10" s="153"/>
      <c r="W10" s="153"/>
      <c r="X10" s="153"/>
      <c r="Y10" s="153"/>
      <c r="Z10" s="153"/>
    </row>
    <row r="11" spans="1:26" ht="24.95" customHeight="1" x14ac:dyDescent="0.25">
      <c r="A11" s="171">
        <v>1</v>
      </c>
      <c r="B11" s="168" t="s">
        <v>81</v>
      </c>
      <c r="C11" s="172" t="s">
        <v>82</v>
      </c>
      <c r="D11" s="168" t="s">
        <v>83</v>
      </c>
      <c r="E11" s="168" t="s">
        <v>84</v>
      </c>
      <c r="F11" s="169">
        <v>20</v>
      </c>
      <c r="G11" s="170"/>
      <c r="H11" s="170"/>
      <c r="I11" s="170">
        <f>ROUND(F11*(G11+H11),2)</f>
        <v>0</v>
      </c>
      <c r="J11" s="168">
        <f>ROUND(F11*(N11),2)</f>
        <v>5.8</v>
      </c>
      <c r="K11" s="1">
        <f>ROUND(F11*(O11),2)</f>
        <v>0</v>
      </c>
      <c r="L11" s="1">
        <f>ROUND(F11*(G11+H11),2)</f>
        <v>0</v>
      </c>
      <c r="M11" s="1"/>
      <c r="N11" s="1">
        <v>0.28999999999999998</v>
      </c>
      <c r="O11" s="1"/>
      <c r="P11" s="167">
        <f>ROUND(F11*(R11),3)</f>
        <v>2E-3</v>
      </c>
      <c r="Q11" s="173"/>
      <c r="R11" s="173">
        <v>1E-4</v>
      </c>
      <c r="S11" s="167">
        <f>ROUND(F11*(X11),3)</f>
        <v>0</v>
      </c>
      <c r="X11">
        <v>0</v>
      </c>
      <c r="Z11">
        <v>0</v>
      </c>
    </row>
    <row r="12" spans="1:26" ht="24.95" customHeight="1" x14ac:dyDescent="0.25">
      <c r="A12" s="171">
        <v>2</v>
      </c>
      <c r="B12" s="168" t="s">
        <v>81</v>
      </c>
      <c r="C12" s="172" t="s">
        <v>85</v>
      </c>
      <c r="D12" s="168" t="s">
        <v>86</v>
      </c>
      <c r="E12" s="168" t="s">
        <v>84</v>
      </c>
      <c r="F12" s="169">
        <v>20</v>
      </c>
      <c r="G12" s="170"/>
      <c r="H12" s="170"/>
      <c r="I12" s="170">
        <f>ROUND(F12*(G12+H12),2)</f>
        <v>0</v>
      </c>
      <c r="J12" s="168">
        <f>ROUND(F12*(N12),2)</f>
        <v>106.6</v>
      </c>
      <c r="K12" s="1">
        <f>ROUND(F12*(O12),2)</f>
        <v>0</v>
      </c>
      <c r="L12" s="1">
        <f>ROUND(F12*(G12+H12),2)</f>
        <v>0</v>
      </c>
      <c r="M12" s="1"/>
      <c r="N12" s="1">
        <v>5.33</v>
      </c>
      <c r="O12" s="1"/>
      <c r="P12" s="167">
        <f>ROUND(F12*(R12),3)</f>
        <v>0.81799999999999995</v>
      </c>
      <c r="Q12" s="173"/>
      <c r="R12" s="173">
        <v>4.0899999999999999E-2</v>
      </c>
      <c r="S12" s="167">
        <f>ROUND(F12*(X12),3)</f>
        <v>0</v>
      </c>
      <c r="X12">
        <v>0</v>
      </c>
      <c r="Z12">
        <v>0</v>
      </c>
    </row>
    <row r="13" spans="1:26" ht="24.95" customHeight="1" x14ac:dyDescent="0.25">
      <c r="A13" s="171">
        <v>3</v>
      </c>
      <c r="B13" s="168" t="s">
        <v>81</v>
      </c>
      <c r="C13" s="172" t="s">
        <v>87</v>
      </c>
      <c r="D13" s="168" t="s">
        <v>88</v>
      </c>
      <c r="E13" s="168" t="s">
        <v>84</v>
      </c>
      <c r="F13" s="169">
        <v>238</v>
      </c>
      <c r="G13" s="170"/>
      <c r="H13" s="170"/>
      <c r="I13" s="170">
        <f>ROUND(F13*(G13+H13),2)</f>
        <v>0</v>
      </c>
      <c r="J13" s="168">
        <f>ROUND(F13*(N13),2)</f>
        <v>1908.76</v>
      </c>
      <c r="K13" s="1">
        <f>ROUND(F13*(O13),2)</f>
        <v>0</v>
      </c>
      <c r="L13" s="1">
        <f>ROUND(F13*(G13+H13),2)</f>
        <v>0</v>
      </c>
      <c r="M13" s="1"/>
      <c r="N13" s="1">
        <v>8.02</v>
      </c>
      <c r="O13" s="1"/>
      <c r="P13" s="167">
        <f>ROUND(F13*(R13),3)</f>
        <v>20.873000000000001</v>
      </c>
      <c r="Q13" s="173"/>
      <c r="R13" s="173">
        <v>8.77E-2</v>
      </c>
      <c r="S13" s="167">
        <f>ROUND(F13*(X13),3)</f>
        <v>0</v>
      </c>
      <c r="X13">
        <v>0</v>
      </c>
      <c r="Z13">
        <v>0</v>
      </c>
    </row>
    <row r="14" spans="1:26" ht="24.95" customHeight="1" x14ac:dyDescent="0.25">
      <c r="A14" s="171">
        <v>4</v>
      </c>
      <c r="B14" s="168" t="s">
        <v>89</v>
      </c>
      <c r="C14" s="172" t="s">
        <v>90</v>
      </c>
      <c r="D14" s="168" t="s">
        <v>91</v>
      </c>
      <c r="E14" s="168" t="s">
        <v>84</v>
      </c>
      <c r="F14" s="169">
        <v>238</v>
      </c>
      <c r="G14" s="170"/>
      <c r="H14" s="170"/>
      <c r="I14" s="170">
        <f>ROUND(F14*(G14+H14),2)</f>
        <v>0</v>
      </c>
      <c r="J14" s="168">
        <f>ROUND(F14*(N14),2)</f>
        <v>214.2</v>
      </c>
      <c r="K14" s="1">
        <f>ROUND(F14*(O14),2)</f>
        <v>0</v>
      </c>
      <c r="L14" s="1">
        <f>ROUND(F14*(G14+H14),2)</f>
        <v>0</v>
      </c>
      <c r="M14" s="1"/>
      <c r="N14" s="1">
        <v>0.9</v>
      </c>
      <c r="O14" s="1"/>
      <c r="P14" s="167">
        <f>ROUND(F14*(R14),3)</f>
        <v>0.14399999999999999</v>
      </c>
      <c r="Q14" s="173"/>
      <c r="R14" s="173">
        <v>6.0400000000000004E-4</v>
      </c>
      <c r="S14" s="167">
        <f>ROUND(F14*(X14),3)</f>
        <v>0</v>
      </c>
      <c r="X14">
        <v>0</v>
      </c>
      <c r="Z14">
        <v>0</v>
      </c>
    </row>
    <row r="15" spans="1:26" x14ac:dyDescent="0.25">
      <c r="A15" s="156"/>
      <c r="B15" s="156"/>
      <c r="C15" s="156"/>
      <c r="D15" s="156" t="s">
        <v>64</v>
      </c>
      <c r="E15" s="156"/>
      <c r="F15" s="167"/>
      <c r="G15" s="159">
        <f>ROUND((SUM(L10:L14))/1,2)</f>
        <v>0</v>
      </c>
      <c r="H15" s="159">
        <f>ROUND((SUM(M10:M14))/1,2)</f>
        <v>0</v>
      </c>
      <c r="I15" s="159">
        <f>ROUND((SUM(I10:I14))/1,2)</f>
        <v>0</v>
      </c>
      <c r="J15" s="156"/>
      <c r="K15" s="156"/>
      <c r="L15" s="156">
        <f>ROUND((SUM(L10:L14))/1,2)</f>
        <v>0</v>
      </c>
      <c r="M15" s="156">
        <f>ROUND((SUM(M10:M14))/1,2)</f>
        <v>0</v>
      </c>
      <c r="N15" s="156"/>
      <c r="O15" s="156"/>
      <c r="P15" s="174">
        <f>ROUND((SUM(P10:P14))/1,2)</f>
        <v>21.84</v>
      </c>
      <c r="Q15" s="153"/>
      <c r="R15" s="153"/>
      <c r="S15" s="174">
        <f>ROUND((SUM(S10:S14))/1,2)</f>
        <v>0</v>
      </c>
      <c r="T15" s="153"/>
      <c r="U15" s="153"/>
      <c r="V15" s="153"/>
      <c r="W15" s="153"/>
      <c r="X15" s="153"/>
      <c r="Y15" s="153"/>
      <c r="Z15" s="153"/>
    </row>
    <row r="16" spans="1:26" x14ac:dyDescent="0.25">
      <c r="A16" s="1"/>
      <c r="B16" s="1"/>
      <c r="C16" s="1"/>
      <c r="D16" s="1"/>
      <c r="E16" s="1"/>
      <c r="F16" s="163"/>
      <c r="G16" s="149"/>
      <c r="H16" s="149"/>
      <c r="I16" s="149"/>
      <c r="J16" s="1"/>
      <c r="K16" s="1"/>
      <c r="L16" s="1"/>
      <c r="M16" s="1"/>
      <c r="N16" s="1"/>
      <c r="O16" s="1"/>
      <c r="P16" s="1"/>
      <c r="S16" s="1"/>
    </row>
    <row r="17" spans="1:26" x14ac:dyDescent="0.25">
      <c r="A17" s="156"/>
      <c r="B17" s="156"/>
      <c r="C17" s="156"/>
      <c r="D17" s="156" t="s">
        <v>65</v>
      </c>
      <c r="E17" s="156"/>
      <c r="F17" s="167"/>
      <c r="G17" s="157"/>
      <c r="H17" s="157"/>
      <c r="I17" s="157"/>
      <c r="J17" s="156"/>
      <c r="K17" s="156"/>
      <c r="L17" s="156"/>
      <c r="M17" s="156"/>
      <c r="N17" s="156"/>
      <c r="O17" s="156"/>
      <c r="P17" s="156"/>
      <c r="Q17" s="153"/>
      <c r="R17" s="153"/>
      <c r="S17" s="156"/>
      <c r="T17" s="153"/>
      <c r="U17" s="153"/>
      <c r="V17" s="153"/>
      <c r="W17" s="153"/>
      <c r="X17" s="153"/>
      <c r="Y17" s="153"/>
      <c r="Z17" s="153"/>
    </row>
    <row r="18" spans="1:26" ht="24.95" customHeight="1" x14ac:dyDescent="0.25">
      <c r="A18" s="171">
        <v>5</v>
      </c>
      <c r="B18" s="168" t="s">
        <v>92</v>
      </c>
      <c r="C18" s="172" t="s">
        <v>93</v>
      </c>
      <c r="D18" s="168" t="s">
        <v>94</v>
      </c>
      <c r="E18" s="168" t="s">
        <v>95</v>
      </c>
      <c r="F18" s="169">
        <v>1.36</v>
      </c>
      <c r="G18" s="170"/>
      <c r="H18" s="170"/>
      <c r="I18" s="170">
        <f t="shared" ref="I18:I24" si="0">ROUND(F18*(G18+H18),2)</f>
        <v>0</v>
      </c>
      <c r="J18" s="168">
        <f t="shared" ref="J18:J24" si="1">ROUND(F18*(N18),2)</f>
        <v>6.15</v>
      </c>
      <c r="K18" s="1">
        <f t="shared" ref="K18:K24" si="2">ROUND(F18*(O18),2)</f>
        <v>0</v>
      </c>
      <c r="L18" s="1">
        <f t="shared" ref="L18:L24" si="3">ROUND(F18*(G18+H18),2)</f>
        <v>0</v>
      </c>
      <c r="M18" s="1"/>
      <c r="N18" s="1">
        <v>4.5199999999999996</v>
      </c>
      <c r="O18" s="1"/>
      <c r="P18" s="167">
        <f t="shared" ref="P18:P24" si="4">ROUND(F18*(R18),3)</f>
        <v>0</v>
      </c>
      <c r="Q18" s="173"/>
      <c r="R18" s="173">
        <v>0</v>
      </c>
      <c r="S18" s="167">
        <f t="shared" ref="S18:S24" si="5">ROUND(F18*(X18),3)</f>
        <v>0</v>
      </c>
      <c r="X18">
        <v>0</v>
      </c>
      <c r="Z18">
        <v>0</v>
      </c>
    </row>
    <row r="19" spans="1:26" ht="24.95" customHeight="1" x14ac:dyDescent="0.25">
      <c r="A19" s="171">
        <v>6</v>
      </c>
      <c r="B19" s="168" t="s">
        <v>92</v>
      </c>
      <c r="C19" s="172" t="s">
        <v>96</v>
      </c>
      <c r="D19" s="168" t="s">
        <v>97</v>
      </c>
      <c r="E19" s="168" t="s">
        <v>95</v>
      </c>
      <c r="F19" s="169">
        <v>10.88</v>
      </c>
      <c r="G19" s="170"/>
      <c r="H19" s="170"/>
      <c r="I19" s="170">
        <f t="shared" si="0"/>
        <v>0</v>
      </c>
      <c r="J19" s="168">
        <f t="shared" si="1"/>
        <v>5.77</v>
      </c>
      <c r="K19" s="1">
        <f t="shared" si="2"/>
        <v>0</v>
      </c>
      <c r="L19" s="1">
        <f t="shared" si="3"/>
        <v>0</v>
      </c>
      <c r="M19" s="1"/>
      <c r="N19" s="1">
        <v>0.53</v>
      </c>
      <c r="O19" s="1"/>
      <c r="P19" s="167">
        <f t="shared" si="4"/>
        <v>0</v>
      </c>
      <c r="Q19" s="173"/>
      <c r="R19" s="173">
        <v>0</v>
      </c>
      <c r="S19" s="167">
        <f t="shared" si="5"/>
        <v>0</v>
      </c>
      <c r="X19">
        <v>0</v>
      </c>
      <c r="Z19">
        <v>0</v>
      </c>
    </row>
    <row r="20" spans="1:26" ht="24.95" customHeight="1" x14ac:dyDescent="0.25">
      <c r="A20" s="171">
        <v>7</v>
      </c>
      <c r="B20" s="168" t="s">
        <v>98</v>
      </c>
      <c r="C20" s="172" t="s">
        <v>99</v>
      </c>
      <c r="D20" s="168" t="s">
        <v>100</v>
      </c>
      <c r="E20" s="168" t="s">
        <v>84</v>
      </c>
      <c r="F20" s="169">
        <v>20</v>
      </c>
      <c r="G20" s="170"/>
      <c r="H20" s="170"/>
      <c r="I20" s="170">
        <f t="shared" si="0"/>
        <v>0</v>
      </c>
      <c r="J20" s="168">
        <f t="shared" si="1"/>
        <v>56</v>
      </c>
      <c r="K20" s="1">
        <f t="shared" si="2"/>
        <v>0</v>
      </c>
      <c r="L20" s="1">
        <f t="shared" si="3"/>
        <v>0</v>
      </c>
      <c r="M20" s="1"/>
      <c r="N20" s="1">
        <v>2.8</v>
      </c>
      <c r="O20" s="1"/>
      <c r="P20" s="167">
        <f t="shared" si="4"/>
        <v>0</v>
      </c>
      <c r="Q20" s="173"/>
      <c r="R20" s="173">
        <v>0</v>
      </c>
      <c r="S20" s="167">
        <f t="shared" si="5"/>
        <v>1.36</v>
      </c>
      <c r="X20">
        <v>6.8000000000000005E-2</v>
      </c>
      <c r="Z20">
        <v>0</v>
      </c>
    </row>
    <row r="21" spans="1:26" ht="24.95" customHeight="1" x14ac:dyDescent="0.25">
      <c r="A21" s="171">
        <v>8</v>
      </c>
      <c r="B21" s="168" t="s">
        <v>98</v>
      </c>
      <c r="C21" s="172" t="s">
        <v>101</v>
      </c>
      <c r="D21" s="168" t="s">
        <v>102</v>
      </c>
      <c r="E21" s="168" t="s">
        <v>95</v>
      </c>
      <c r="F21" s="169">
        <v>1.36</v>
      </c>
      <c r="G21" s="170"/>
      <c r="H21" s="170"/>
      <c r="I21" s="170">
        <f t="shared" si="0"/>
        <v>0</v>
      </c>
      <c r="J21" s="168">
        <f t="shared" si="1"/>
        <v>10.17</v>
      </c>
      <c r="K21" s="1">
        <f t="shared" si="2"/>
        <v>0</v>
      </c>
      <c r="L21" s="1">
        <f t="shared" si="3"/>
        <v>0</v>
      </c>
      <c r="M21" s="1"/>
      <c r="N21" s="1">
        <v>7.48</v>
      </c>
      <c r="O21" s="1"/>
      <c r="P21" s="167">
        <f t="shared" si="4"/>
        <v>0</v>
      </c>
      <c r="Q21" s="173"/>
      <c r="R21" s="173">
        <v>0</v>
      </c>
      <c r="S21" s="167">
        <f t="shared" si="5"/>
        <v>0</v>
      </c>
      <c r="X21">
        <v>0</v>
      </c>
      <c r="Z21">
        <v>0</v>
      </c>
    </row>
    <row r="22" spans="1:26" ht="24.95" customHeight="1" x14ac:dyDescent="0.25">
      <c r="A22" s="171">
        <v>9</v>
      </c>
      <c r="B22" s="168" t="s">
        <v>98</v>
      </c>
      <c r="C22" s="172" t="s">
        <v>103</v>
      </c>
      <c r="D22" s="168" t="s">
        <v>104</v>
      </c>
      <c r="E22" s="168" t="s">
        <v>95</v>
      </c>
      <c r="F22" s="169">
        <v>1.36</v>
      </c>
      <c r="G22" s="170"/>
      <c r="H22" s="170"/>
      <c r="I22" s="170">
        <f t="shared" si="0"/>
        <v>0</v>
      </c>
      <c r="J22" s="168">
        <f t="shared" si="1"/>
        <v>10.27</v>
      </c>
      <c r="K22" s="1">
        <f t="shared" si="2"/>
        <v>0</v>
      </c>
      <c r="L22" s="1">
        <f t="shared" si="3"/>
        <v>0</v>
      </c>
      <c r="M22" s="1"/>
      <c r="N22" s="1">
        <v>7.55</v>
      </c>
      <c r="O22" s="1"/>
      <c r="P22" s="167">
        <f t="shared" si="4"/>
        <v>0</v>
      </c>
      <c r="Q22" s="173"/>
      <c r="R22" s="173">
        <v>0</v>
      </c>
      <c r="S22" s="167">
        <f t="shared" si="5"/>
        <v>0</v>
      </c>
      <c r="X22">
        <v>0</v>
      </c>
      <c r="Z22">
        <v>0</v>
      </c>
    </row>
    <row r="23" spans="1:26" ht="24.95" customHeight="1" x14ac:dyDescent="0.25">
      <c r="A23" s="171">
        <v>10</v>
      </c>
      <c r="B23" s="168" t="s">
        <v>98</v>
      </c>
      <c r="C23" s="172" t="s">
        <v>105</v>
      </c>
      <c r="D23" s="168" t="s">
        <v>106</v>
      </c>
      <c r="E23" s="168" t="s">
        <v>95</v>
      </c>
      <c r="F23" s="169">
        <v>1.36</v>
      </c>
      <c r="G23" s="170"/>
      <c r="H23" s="170"/>
      <c r="I23" s="170">
        <f t="shared" si="0"/>
        <v>0</v>
      </c>
      <c r="J23" s="168">
        <f t="shared" si="1"/>
        <v>1.1599999999999999</v>
      </c>
      <c r="K23" s="1">
        <f t="shared" si="2"/>
        <v>0</v>
      </c>
      <c r="L23" s="1">
        <f t="shared" si="3"/>
        <v>0</v>
      </c>
      <c r="M23" s="1"/>
      <c r="N23" s="1">
        <v>0.85</v>
      </c>
      <c r="O23" s="1"/>
      <c r="P23" s="167">
        <f t="shared" si="4"/>
        <v>0</v>
      </c>
      <c r="Q23" s="173"/>
      <c r="R23" s="173">
        <v>0</v>
      </c>
      <c r="S23" s="167">
        <f t="shared" si="5"/>
        <v>0</v>
      </c>
      <c r="X23">
        <v>0</v>
      </c>
      <c r="Z23">
        <v>0</v>
      </c>
    </row>
    <row r="24" spans="1:26" ht="24.95" customHeight="1" x14ac:dyDescent="0.25">
      <c r="A24" s="171">
        <v>11</v>
      </c>
      <c r="B24" s="168" t="s">
        <v>98</v>
      </c>
      <c r="C24" s="172" t="s">
        <v>107</v>
      </c>
      <c r="D24" s="168" t="s">
        <v>108</v>
      </c>
      <c r="E24" s="168" t="s">
        <v>109</v>
      </c>
      <c r="F24" s="169">
        <v>1.36</v>
      </c>
      <c r="G24" s="170"/>
      <c r="H24" s="170"/>
      <c r="I24" s="170">
        <f t="shared" si="0"/>
        <v>0</v>
      </c>
      <c r="J24" s="168">
        <f t="shared" si="1"/>
        <v>31.57</v>
      </c>
      <c r="K24" s="1">
        <f t="shared" si="2"/>
        <v>0</v>
      </c>
      <c r="L24" s="1">
        <f t="shared" si="3"/>
        <v>0</v>
      </c>
      <c r="M24" s="1"/>
      <c r="N24" s="1">
        <v>23.21</v>
      </c>
      <c r="O24" s="1"/>
      <c r="P24" s="167">
        <f t="shared" si="4"/>
        <v>0</v>
      </c>
      <c r="Q24" s="173"/>
      <c r="R24" s="173">
        <v>0</v>
      </c>
      <c r="S24" s="167">
        <f t="shared" si="5"/>
        <v>0</v>
      </c>
      <c r="X24">
        <v>0</v>
      </c>
      <c r="Z24">
        <v>0</v>
      </c>
    </row>
    <row r="25" spans="1:26" x14ac:dyDescent="0.25">
      <c r="A25" s="156"/>
      <c r="B25" s="156"/>
      <c r="C25" s="156"/>
      <c r="D25" s="156" t="s">
        <v>65</v>
      </c>
      <c r="E25" s="156"/>
      <c r="F25" s="167"/>
      <c r="G25" s="159">
        <f>ROUND((SUM(L17:L24))/1,2)</f>
        <v>0</v>
      </c>
      <c r="H25" s="159">
        <f>ROUND((SUM(M17:M24))/1,2)</f>
        <v>0</v>
      </c>
      <c r="I25" s="159">
        <f>ROUND((SUM(I17:I24))/1,2)</f>
        <v>0</v>
      </c>
      <c r="J25" s="156"/>
      <c r="K25" s="156"/>
      <c r="L25" s="156">
        <f>ROUND((SUM(L17:L24))/1,2)</f>
        <v>0</v>
      </c>
      <c r="M25" s="156">
        <f>ROUND((SUM(M17:M24))/1,2)</f>
        <v>0</v>
      </c>
      <c r="N25" s="156"/>
      <c r="O25" s="156"/>
      <c r="P25" s="174">
        <f>ROUND((SUM(P17:P24))/1,2)</f>
        <v>0</v>
      </c>
      <c r="Q25" s="153"/>
      <c r="R25" s="153"/>
      <c r="S25" s="174">
        <f>ROUND((SUM(S17:S24))/1,2)</f>
        <v>1.36</v>
      </c>
      <c r="T25" s="153"/>
      <c r="U25" s="153"/>
      <c r="V25" s="153"/>
      <c r="W25" s="153"/>
      <c r="X25" s="153"/>
      <c r="Y25" s="153"/>
      <c r="Z25" s="153"/>
    </row>
    <row r="26" spans="1:26" x14ac:dyDescent="0.25">
      <c r="A26" s="1"/>
      <c r="B26" s="1"/>
      <c r="C26" s="1"/>
      <c r="D26" s="1"/>
      <c r="E26" s="1"/>
      <c r="F26" s="163"/>
      <c r="G26" s="149"/>
      <c r="H26" s="149"/>
      <c r="I26" s="149"/>
      <c r="J26" s="1"/>
      <c r="K26" s="1"/>
      <c r="L26" s="1"/>
      <c r="M26" s="1"/>
      <c r="N26" s="1"/>
      <c r="O26" s="1"/>
      <c r="P26" s="1"/>
      <c r="S26" s="1"/>
    </row>
    <row r="27" spans="1:26" x14ac:dyDescent="0.25">
      <c r="A27" s="156"/>
      <c r="B27" s="156"/>
      <c r="C27" s="156"/>
      <c r="D27" s="156" t="s">
        <v>66</v>
      </c>
      <c r="E27" s="156"/>
      <c r="F27" s="167"/>
      <c r="G27" s="157"/>
      <c r="H27" s="157"/>
      <c r="I27" s="157"/>
      <c r="J27" s="156"/>
      <c r="K27" s="156"/>
      <c r="L27" s="156"/>
      <c r="M27" s="156"/>
      <c r="N27" s="156"/>
      <c r="O27" s="156"/>
      <c r="P27" s="156"/>
      <c r="Q27" s="153"/>
      <c r="R27" s="153"/>
      <c r="S27" s="156"/>
      <c r="T27" s="153"/>
      <c r="U27" s="153"/>
      <c r="V27" s="153"/>
      <c r="W27" s="153"/>
      <c r="X27" s="153"/>
      <c r="Y27" s="153"/>
      <c r="Z27" s="153"/>
    </row>
    <row r="28" spans="1:26" ht="24.95" customHeight="1" x14ac:dyDescent="0.25">
      <c r="A28" s="171">
        <v>12</v>
      </c>
      <c r="B28" s="168" t="s">
        <v>89</v>
      </c>
      <c r="C28" s="172" t="s">
        <v>110</v>
      </c>
      <c r="D28" s="168" t="s">
        <v>111</v>
      </c>
      <c r="E28" s="168" t="s">
        <v>95</v>
      </c>
      <c r="F28" s="169">
        <v>21.836352000000002</v>
      </c>
      <c r="G28" s="170"/>
      <c r="H28" s="170"/>
      <c r="I28" s="170">
        <f>ROUND(F28*(G28+H28),2)</f>
        <v>0</v>
      </c>
      <c r="J28" s="168">
        <f>ROUND(F28*(N28),2)</f>
        <v>674.74</v>
      </c>
      <c r="K28" s="1">
        <f>ROUND(F28*(O28),2)</f>
        <v>0</v>
      </c>
      <c r="L28" s="1">
        <f>ROUND(F28*(G28+H28),2)</f>
        <v>0</v>
      </c>
      <c r="M28" s="1"/>
      <c r="N28" s="1">
        <v>30.9</v>
      </c>
      <c r="O28" s="1"/>
      <c r="P28" s="167">
        <f>ROUND(F28*(R28),3)</f>
        <v>0</v>
      </c>
      <c r="Q28" s="173"/>
      <c r="R28" s="173">
        <v>0</v>
      </c>
      <c r="S28" s="167">
        <f>ROUND(F28*(X28),3)</f>
        <v>0</v>
      </c>
      <c r="X28">
        <v>0</v>
      </c>
      <c r="Z28">
        <v>0</v>
      </c>
    </row>
    <row r="29" spans="1:26" x14ac:dyDescent="0.25">
      <c r="A29" s="156"/>
      <c r="B29" s="156"/>
      <c r="C29" s="156"/>
      <c r="D29" s="156" t="s">
        <v>66</v>
      </c>
      <c r="E29" s="156"/>
      <c r="F29" s="167"/>
      <c r="G29" s="159">
        <f>ROUND((SUM(L27:L28))/1,2)</f>
        <v>0</v>
      </c>
      <c r="H29" s="159">
        <f>ROUND((SUM(M27:M28))/1,2)</f>
        <v>0</v>
      </c>
      <c r="I29" s="159">
        <f>ROUND((SUM(I27:I28))/1,2)</f>
        <v>0</v>
      </c>
      <c r="J29" s="156"/>
      <c r="K29" s="156"/>
      <c r="L29" s="156">
        <f>ROUND((SUM(L27:L28))/1,2)</f>
        <v>0</v>
      </c>
      <c r="M29" s="156">
        <f>ROUND((SUM(M27:M28))/1,2)</f>
        <v>0</v>
      </c>
      <c r="N29" s="156"/>
      <c r="O29" s="156"/>
      <c r="P29" s="174">
        <f>ROUND((SUM(P27:P28))/1,2)</f>
        <v>0</v>
      </c>
      <c r="Q29" s="153"/>
      <c r="R29" s="153"/>
      <c r="S29" s="174">
        <f>ROUND((SUM(S27:S28))/1,2)</f>
        <v>0</v>
      </c>
      <c r="T29" s="153"/>
      <c r="U29" s="153"/>
      <c r="V29" s="153"/>
      <c r="W29" s="153"/>
      <c r="X29" s="153"/>
      <c r="Y29" s="153"/>
      <c r="Z29" s="153"/>
    </row>
    <row r="30" spans="1:26" x14ac:dyDescent="0.25">
      <c r="A30" s="1"/>
      <c r="B30" s="1"/>
      <c r="C30" s="1"/>
      <c r="D30" s="1"/>
      <c r="E30" s="1"/>
      <c r="F30" s="163"/>
      <c r="G30" s="149"/>
      <c r="H30" s="149"/>
      <c r="I30" s="149"/>
      <c r="J30" s="1"/>
      <c r="K30" s="1"/>
      <c r="L30" s="1"/>
      <c r="M30" s="1"/>
      <c r="N30" s="1"/>
      <c r="O30" s="1"/>
      <c r="P30" s="1"/>
      <c r="S30" s="1"/>
    </row>
    <row r="31" spans="1:26" x14ac:dyDescent="0.25">
      <c r="A31" s="156"/>
      <c r="B31" s="156"/>
      <c r="C31" s="156"/>
      <c r="D31" s="2" t="s">
        <v>63</v>
      </c>
      <c r="E31" s="156"/>
      <c r="F31" s="167"/>
      <c r="G31" s="159">
        <f>ROUND((SUM(L9:L30))/2,2)</f>
        <v>0</v>
      </c>
      <c r="H31" s="159">
        <f>ROUND((SUM(M9:M30))/2,2)</f>
        <v>0</v>
      </c>
      <c r="I31" s="159">
        <f>ROUND((SUM(I9:I30))/2,2)</f>
        <v>0</v>
      </c>
      <c r="J31" s="157"/>
      <c r="K31" s="156"/>
      <c r="L31" s="157">
        <f>ROUND((SUM(L9:L30))/2,2)</f>
        <v>0</v>
      </c>
      <c r="M31" s="157">
        <f>ROUND((SUM(M9:M30))/2,2)</f>
        <v>0</v>
      </c>
      <c r="N31" s="156"/>
      <c r="O31" s="156"/>
      <c r="P31" s="174">
        <f>ROUND((SUM(P9:P30))/2,2)</f>
        <v>21.84</v>
      </c>
      <c r="S31" s="174">
        <f>ROUND((SUM(S9:S30))/2,2)</f>
        <v>1.36</v>
      </c>
    </row>
    <row r="32" spans="1:26" x14ac:dyDescent="0.25">
      <c r="A32" s="1"/>
      <c r="B32" s="1"/>
      <c r="C32" s="1"/>
      <c r="D32" s="1"/>
      <c r="E32" s="1"/>
      <c r="F32" s="163"/>
      <c r="G32" s="149"/>
      <c r="H32" s="149"/>
      <c r="I32" s="149"/>
      <c r="J32" s="1"/>
      <c r="K32" s="1"/>
      <c r="L32" s="1"/>
      <c r="M32" s="1"/>
      <c r="N32" s="1"/>
      <c r="O32" s="1"/>
      <c r="P32" s="1"/>
      <c r="S32" s="1"/>
    </row>
    <row r="33" spans="1:26" x14ac:dyDescent="0.25">
      <c r="A33" s="156"/>
      <c r="B33" s="156"/>
      <c r="C33" s="156"/>
      <c r="D33" s="2" t="s">
        <v>67</v>
      </c>
      <c r="E33" s="156"/>
      <c r="F33" s="167"/>
      <c r="G33" s="157"/>
      <c r="H33" s="157"/>
      <c r="I33" s="157"/>
      <c r="J33" s="156"/>
      <c r="K33" s="156"/>
      <c r="L33" s="156"/>
      <c r="M33" s="156"/>
      <c r="N33" s="156"/>
      <c r="O33" s="156"/>
      <c r="P33" s="156"/>
      <c r="Q33" s="153"/>
      <c r="R33" s="153"/>
      <c r="S33" s="156"/>
      <c r="T33" s="153"/>
      <c r="U33" s="153"/>
      <c r="V33" s="153"/>
      <c r="W33" s="153"/>
      <c r="X33" s="153"/>
      <c r="Y33" s="153"/>
      <c r="Z33" s="153"/>
    </row>
    <row r="34" spans="1:26" x14ac:dyDescent="0.25">
      <c r="A34" s="156"/>
      <c r="B34" s="156"/>
      <c r="C34" s="156"/>
      <c r="D34" s="156" t="s">
        <v>68</v>
      </c>
      <c r="E34" s="156"/>
      <c r="F34" s="167"/>
      <c r="G34" s="157"/>
      <c r="H34" s="157"/>
      <c r="I34" s="157"/>
      <c r="J34" s="156"/>
      <c r="K34" s="156"/>
      <c r="L34" s="156"/>
      <c r="M34" s="156"/>
      <c r="N34" s="156"/>
      <c r="O34" s="156"/>
      <c r="P34" s="156"/>
      <c r="Q34" s="153"/>
      <c r="R34" s="153"/>
      <c r="S34" s="156"/>
      <c r="T34" s="153"/>
      <c r="U34" s="153"/>
      <c r="V34" s="153"/>
      <c r="W34" s="153"/>
      <c r="X34" s="153"/>
      <c r="Y34" s="153"/>
      <c r="Z34" s="153"/>
    </row>
    <row r="35" spans="1:26" ht="24.95" customHeight="1" x14ac:dyDescent="0.25">
      <c r="A35" s="171">
        <v>13</v>
      </c>
      <c r="B35" s="168" t="s">
        <v>112</v>
      </c>
      <c r="C35" s="172" t="s">
        <v>113</v>
      </c>
      <c r="D35" s="168" t="s">
        <v>114</v>
      </c>
      <c r="E35" s="168" t="s">
        <v>115</v>
      </c>
      <c r="F35" s="169">
        <v>139</v>
      </c>
      <c r="G35" s="170"/>
      <c r="H35" s="170"/>
      <c r="I35" s="170">
        <f>ROUND(F35*(G35+H35),2)</f>
        <v>0</v>
      </c>
      <c r="J35" s="168">
        <f>ROUND(F35*(N35),2)</f>
        <v>400.32</v>
      </c>
      <c r="K35" s="1">
        <f>ROUND(F35*(O35),2)</f>
        <v>0</v>
      </c>
      <c r="L35" s="1">
        <f>ROUND(F35*(G35+H35),2)</f>
        <v>0</v>
      </c>
      <c r="M35" s="1"/>
      <c r="N35" s="1">
        <v>2.88</v>
      </c>
      <c r="O35" s="1"/>
      <c r="P35" s="167">
        <f>ROUND(F35*(R35),3)</f>
        <v>0.13500000000000001</v>
      </c>
      <c r="Q35" s="173"/>
      <c r="R35" s="173">
        <v>9.7000000000000005E-4</v>
      </c>
      <c r="S35" s="167">
        <f>ROUND(F35*(X35),3)</f>
        <v>0</v>
      </c>
      <c r="X35">
        <v>0</v>
      </c>
      <c r="Z35">
        <v>0</v>
      </c>
    </row>
    <row r="36" spans="1:26" ht="24.95" customHeight="1" x14ac:dyDescent="0.25">
      <c r="A36" s="171">
        <v>14</v>
      </c>
      <c r="B36" s="168" t="s">
        <v>112</v>
      </c>
      <c r="C36" s="172" t="s">
        <v>116</v>
      </c>
      <c r="D36" s="168" t="s">
        <v>117</v>
      </c>
      <c r="E36" s="168" t="s">
        <v>84</v>
      </c>
      <c r="F36" s="169">
        <v>238</v>
      </c>
      <c r="G36" s="170"/>
      <c r="H36" s="170"/>
      <c r="I36" s="170">
        <f>ROUND(F36*(G36+H36),2)</f>
        <v>0</v>
      </c>
      <c r="J36" s="168">
        <f>ROUND(F36*(N36),2)</f>
        <v>3598.56</v>
      </c>
      <c r="K36" s="1">
        <f>ROUND(F36*(O36),2)</f>
        <v>0</v>
      </c>
      <c r="L36" s="1">
        <f>ROUND(F36*(G36+H36),2)</f>
        <v>0</v>
      </c>
      <c r="M36" s="1"/>
      <c r="N36" s="1">
        <v>15.12</v>
      </c>
      <c r="O36" s="1"/>
      <c r="P36" s="167">
        <f>ROUND(F36*(R36),3)</f>
        <v>1.123</v>
      </c>
      <c r="Q36" s="173"/>
      <c r="R36" s="173">
        <v>4.7200000000000002E-3</v>
      </c>
      <c r="S36" s="167">
        <f>ROUND(F36*(X36),3)</f>
        <v>0</v>
      </c>
      <c r="X36">
        <v>0</v>
      </c>
      <c r="Z36">
        <v>0</v>
      </c>
    </row>
    <row r="37" spans="1:26" ht="24.95" customHeight="1" x14ac:dyDescent="0.25">
      <c r="A37" s="171">
        <v>15</v>
      </c>
      <c r="B37" s="168" t="s">
        <v>112</v>
      </c>
      <c r="C37" s="172" t="s">
        <v>118</v>
      </c>
      <c r="D37" s="168" t="s">
        <v>119</v>
      </c>
      <c r="E37" s="168" t="s">
        <v>95</v>
      </c>
      <c r="F37" s="169">
        <v>4.4265140000000001</v>
      </c>
      <c r="G37" s="170"/>
      <c r="H37" s="170"/>
      <c r="I37" s="170">
        <f>ROUND(F37*(G37+H37),2)</f>
        <v>0</v>
      </c>
      <c r="J37" s="168">
        <f>ROUND(F37*(N37),2)</f>
        <v>78.97</v>
      </c>
      <c r="K37" s="1">
        <f>ROUND(F37*(O37),2)</f>
        <v>0</v>
      </c>
      <c r="L37" s="1">
        <f>ROUND(F37*(G37+H37),2)</f>
        <v>0</v>
      </c>
      <c r="M37" s="1"/>
      <c r="N37" s="1">
        <v>17.84</v>
      </c>
      <c r="O37" s="1"/>
      <c r="P37" s="167">
        <f>ROUND(F37*(R37),3)</f>
        <v>0</v>
      </c>
      <c r="Q37" s="173"/>
      <c r="R37" s="173">
        <v>0</v>
      </c>
      <c r="S37" s="167">
        <f>ROUND(F37*(X37),3)</f>
        <v>0</v>
      </c>
      <c r="X37">
        <v>0</v>
      </c>
      <c r="Z37">
        <v>0</v>
      </c>
    </row>
    <row r="38" spans="1:26" ht="24.95" customHeight="1" x14ac:dyDescent="0.25">
      <c r="A38" s="171">
        <v>16</v>
      </c>
      <c r="B38" s="168" t="s">
        <v>120</v>
      </c>
      <c r="C38" s="172" t="s">
        <v>121</v>
      </c>
      <c r="D38" s="168" t="s">
        <v>122</v>
      </c>
      <c r="E38" s="168" t="s">
        <v>84</v>
      </c>
      <c r="F38" s="169">
        <v>264.02699999999999</v>
      </c>
      <c r="G38" s="170"/>
      <c r="H38" s="170"/>
      <c r="I38" s="170">
        <f>ROUND(F38*(G38+H38),2)</f>
        <v>0</v>
      </c>
      <c r="J38" s="168">
        <f>ROUND(F38*(N38),2)</f>
        <v>3471.96</v>
      </c>
      <c r="K38" s="1">
        <f>ROUND(F38*(O38),2)</f>
        <v>0</v>
      </c>
      <c r="L38" s="1"/>
      <c r="M38" s="1">
        <f>ROUND(F38*(G38+H38),2)</f>
        <v>0</v>
      </c>
      <c r="N38" s="1">
        <v>13.15</v>
      </c>
      <c r="O38" s="1"/>
      <c r="P38" s="167">
        <f>ROUND(F38*(R38),3)</f>
        <v>3.1680000000000001</v>
      </c>
      <c r="Q38" s="173"/>
      <c r="R38" s="173">
        <v>1.2E-2</v>
      </c>
      <c r="S38" s="167">
        <f>ROUND(F38*(X38),3)</f>
        <v>0</v>
      </c>
      <c r="X38">
        <v>0</v>
      </c>
      <c r="Z38">
        <v>0</v>
      </c>
    </row>
    <row r="39" spans="1:26" x14ac:dyDescent="0.25">
      <c r="A39" s="156"/>
      <c r="B39" s="156"/>
      <c r="C39" s="156"/>
      <c r="D39" s="156" t="s">
        <v>68</v>
      </c>
      <c r="E39" s="156"/>
      <c r="F39" s="167"/>
      <c r="G39" s="159">
        <f>ROUND((SUM(L34:L38))/1,2)</f>
        <v>0</v>
      </c>
      <c r="H39" s="159">
        <f>ROUND((SUM(M34:M38))/1,2)</f>
        <v>0</v>
      </c>
      <c r="I39" s="159">
        <f>ROUND((SUM(I34:I38))/1,2)</f>
        <v>0</v>
      </c>
      <c r="J39" s="156"/>
      <c r="K39" s="156"/>
      <c r="L39" s="156">
        <f>ROUND((SUM(L34:L38))/1,2)</f>
        <v>0</v>
      </c>
      <c r="M39" s="156">
        <f>ROUND((SUM(M34:M38))/1,2)</f>
        <v>0</v>
      </c>
      <c r="N39" s="156"/>
      <c r="O39" s="156"/>
      <c r="P39" s="174">
        <f>ROUND((SUM(P34:P38))/1,2)</f>
        <v>4.43</v>
      </c>
      <c r="Q39" s="153"/>
      <c r="R39" s="153"/>
      <c r="S39" s="174">
        <f>ROUND((SUM(S34:S38))/1,2)</f>
        <v>0</v>
      </c>
      <c r="T39" s="153"/>
      <c r="U39" s="153"/>
      <c r="V39" s="153"/>
      <c r="W39" s="153"/>
      <c r="X39" s="153"/>
      <c r="Y39" s="153"/>
      <c r="Z39" s="153"/>
    </row>
    <row r="40" spans="1:26" x14ac:dyDescent="0.25">
      <c r="A40" s="1"/>
      <c r="B40" s="1"/>
      <c r="C40" s="1"/>
      <c r="D40" s="1"/>
      <c r="E40" s="1"/>
      <c r="F40" s="163"/>
      <c r="G40" s="149"/>
      <c r="H40" s="149"/>
      <c r="I40" s="149"/>
      <c r="J40" s="1"/>
      <c r="K40" s="1"/>
      <c r="L40" s="1"/>
      <c r="M40" s="1"/>
      <c r="N40" s="1"/>
      <c r="O40" s="1"/>
      <c r="P40" s="1"/>
      <c r="S40" s="1"/>
    </row>
    <row r="41" spans="1:26" x14ac:dyDescent="0.25">
      <c r="A41" s="156"/>
      <c r="B41" s="156"/>
      <c r="C41" s="156"/>
      <c r="D41" s="156" t="s">
        <v>69</v>
      </c>
      <c r="E41" s="156"/>
      <c r="F41" s="167"/>
      <c r="G41" s="157"/>
      <c r="H41" s="157"/>
      <c r="I41" s="157"/>
      <c r="J41" s="156"/>
      <c r="K41" s="156"/>
      <c r="L41" s="156"/>
      <c r="M41" s="156"/>
      <c r="N41" s="156"/>
      <c r="O41" s="156"/>
      <c r="P41" s="156"/>
      <c r="Q41" s="153"/>
      <c r="R41" s="153"/>
      <c r="S41" s="156"/>
      <c r="T41" s="153"/>
      <c r="U41" s="153"/>
      <c r="V41" s="153"/>
      <c r="W41" s="153"/>
      <c r="X41" s="153"/>
      <c r="Y41" s="153"/>
      <c r="Z41" s="153"/>
    </row>
    <row r="42" spans="1:26" ht="24.95" customHeight="1" x14ac:dyDescent="0.25">
      <c r="A42" s="171">
        <v>17</v>
      </c>
      <c r="B42" s="168" t="s">
        <v>123</v>
      </c>
      <c r="C42" s="172" t="s">
        <v>124</v>
      </c>
      <c r="D42" s="168" t="s">
        <v>125</v>
      </c>
      <c r="E42" s="175">
        <v>1</v>
      </c>
      <c r="F42" s="169">
        <v>0.03</v>
      </c>
      <c r="G42" s="170"/>
      <c r="H42" s="170"/>
      <c r="I42" s="170">
        <f>ROUND(F42*(G42+H42),2)</f>
        <v>0</v>
      </c>
      <c r="J42" s="168">
        <f>ROUND(F42*(N42),2)</f>
        <v>20.86</v>
      </c>
      <c r="K42" s="1">
        <f>ROUND(F42*(O42),2)</f>
        <v>0</v>
      </c>
      <c r="L42" s="1">
        <f>ROUND(F42*(G42+H42),2)</f>
        <v>0</v>
      </c>
      <c r="M42" s="1"/>
      <c r="N42" s="1">
        <v>695.43</v>
      </c>
      <c r="O42" s="1"/>
      <c r="P42" s="167">
        <f>ROUND(F42*(R42),3)</f>
        <v>0</v>
      </c>
      <c r="Q42" s="173"/>
      <c r="R42" s="173">
        <v>0</v>
      </c>
      <c r="S42" s="167">
        <f>ROUND(F42*(X42),3)</f>
        <v>0</v>
      </c>
      <c r="X42">
        <v>0</v>
      </c>
      <c r="Z42">
        <v>0</v>
      </c>
    </row>
    <row r="43" spans="1:26" ht="24.95" customHeight="1" x14ac:dyDescent="0.25">
      <c r="A43" s="171">
        <v>18</v>
      </c>
      <c r="B43" s="168" t="s">
        <v>126</v>
      </c>
      <c r="C43" s="172" t="s">
        <v>127</v>
      </c>
      <c r="D43" s="168" t="s">
        <v>128</v>
      </c>
      <c r="E43" s="168" t="s">
        <v>115</v>
      </c>
      <c r="F43" s="169">
        <v>139</v>
      </c>
      <c r="G43" s="170"/>
      <c r="H43" s="170"/>
      <c r="I43" s="170">
        <f>ROUND(F43*(G43+H43),2)</f>
        <v>0</v>
      </c>
      <c r="J43" s="168">
        <f>ROUND(F43*(N43),2)</f>
        <v>44.48</v>
      </c>
      <c r="K43" s="1">
        <f>ROUND(F43*(O43),2)</f>
        <v>0</v>
      </c>
      <c r="L43" s="1">
        <f>ROUND(F43*(G43+H43),2)</f>
        <v>0</v>
      </c>
      <c r="M43" s="1"/>
      <c r="N43" s="1">
        <v>0.32</v>
      </c>
      <c r="O43" s="1"/>
      <c r="P43" s="167">
        <f>ROUND(F43*(R43),3)</f>
        <v>0</v>
      </c>
      <c r="Q43" s="173"/>
      <c r="R43" s="173">
        <v>0</v>
      </c>
      <c r="S43" s="167">
        <f>ROUND(F43*(X43),3)</f>
        <v>0</v>
      </c>
      <c r="X43">
        <v>0</v>
      </c>
      <c r="Z43">
        <v>0</v>
      </c>
    </row>
    <row r="44" spans="1:26" ht="24.95" customHeight="1" x14ac:dyDescent="0.25">
      <c r="A44" s="171">
        <v>19</v>
      </c>
      <c r="B44" s="168" t="s">
        <v>126</v>
      </c>
      <c r="C44" s="172" t="s">
        <v>129</v>
      </c>
      <c r="D44" s="168" t="s">
        <v>130</v>
      </c>
      <c r="E44" s="168" t="s">
        <v>84</v>
      </c>
      <c r="F44" s="169">
        <v>238</v>
      </c>
      <c r="G44" s="170"/>
      <c r="H44" s="170"/>
      <c r="I44" s="170">
        <f>ROUND(F44*(G44+H44),2)</f>
        <v>0</v>
      </c>
      <c r="J44" s="168">
        <f>ROUND(F44*(N44),2)</f>
        <v>575.96</v>
      </c>
      <c r="K44" s="1">
        <f>ROUND(F44*(O44),2)</f>
        <v>0</v>
      </c>
      <c r="L44" s="1">
        <f>ROUND(F44*(G44+H44),2)</f>
        <v>0</v>
      </c>
      <c r="M44" s="1"/>
      <c r="N44" s="1">
        <v>2.42</v>
      </c>
      <c r="O44" s="1"/>
      <c r="P44" s="167">
        <f>ROUND(F44*(R44),3)</f>
        <v>0</v>
      </c>
      <c r="Q44" s="173"/>
      <c r="R44" s="173">
        <v>0</v>
      </c>
      <c r="S44" s="167">
        <f>ROUND(F44*(X44),3)</f>
        <v>0.23799999999999999</v>
      </c>
      <c r="X44">
        <v>1E-3</v>
      </c>
      <c r="Z44">
        <v>0</v>
      </c>
    </row>
    <row r="45" spans="1:26" x14ac:dyDescent="0.25">
      <c r="A45" s="156"/>
      <c r="B45" s="156"/>
      <c r="C45" s="156"/>
      <c r="D45" s="156" t="s">
        <v>69</v>
      </c>
      <c r="E45" s="156"/>
      <c r="F45" s="167"/>
      <c r="G45" s="159">
        <f>ROUND((SUM(L41:L44))/1,2)</f>
        <v>0</v>
      </c>
      <c r="H45" s="159">
        <f>ROUND((SUM(M41:M44))/1,2)</f>
        <v>0</v>
      </c>
      <c r="I45" s="159">
        <f>ROUND((SUM(I41:I44))/1,2)</f>
        <v>0</v>
      </c>
      <c r="J45" s="156"/>
      <c r="K45" s="156"/>
      <c r="L45" s="156">
        <f>ROUND((SUM(L41:L44))/1,2)</f>
        <v>0</v>
      </c>
      <c r="M45" s="156">
        <f>ROUND((SUM(M41:M44))/1,2)</f>
        <v>0</v>
      </c>
      <c r="N45" s="156"/>
      <c r="O45" s="156"/>
      <c r="P45" s="174">
        <f>ROUND((SUM(P41:P44))/1,2)</f>
        <v>0</v>
      </c>
      <c r="Q45" s="153"/>
      <c r="R45" s="153"/>
      <c r="S45" s="174">
        <f>ROUND((SUM(S41:S44))/1,2)</f>
        <v>0.24</v>
      </c>
      <c r="T45" s="153"/>
      <c r="U45" s="153"/>
      <c r="V45" s="153"/>
      <c r="W45" s="153"/>
      <c r="X45" s="153"/>
      <c r="Y45" s="153"/>
      <c r="Z45" s="153"/>
    </row>
    <row r="46" spans="1:26" x14ac:dyDescent="0.25">
      <c r="A46" s="1"/>
      <c r="B46" s="1"/>
      <c r="C46" s="1"/>
      <c r="D46" s="1"/>
      <c r="E46" s="1"/>
      <c r="F46" s="163"/>
      <c r="G46" s="149"/>
      <c r="H46" s="149"/>
      <c r="I46" s="149"/>
      <c r="J46" s="1"/>
      <c r="K46" s="1"/>
      <c r="L46" s="1"/>
      <c r="M46" s="1"/>
      <c r="N46" s="1"/>
      <c r="O46" s="1"/>
      <c r="P46" s="1"/>
      <c r="S46" s="1"/>
    </row>
    <row r="47" spans="1:26" x14ac:dyDescent="0.25">
      <c r="A47" s="156"/>
      <c r="B47" s="156"/>
      <c r="C47" s="156"/>
      <c r="D47" s="156" t="s">
        <v>70</v>
      </c>
      <c r="E47" s="156"/>
      <c r="F47" s="167"/>
      <c r="G47" s="157"/>
      <c r="H47" s="157"/>
      <c r="I47" s="157"/>
      <c r="J47" s="156"/>
      <c r="K47" s="156"/>
      <c r="L47" s="156"/>
      <c r="M47" s="156"/>
      <c r="N47" s="156"/>
      <c r="O47" s="156"/>
      <c r="P47" s="156"/>
      <c r="Q47" s="153"/>
      <c r="R47" s="153"/>
      <c r="S47" s="156"/>
      <c r="T47" s="153"/>
      <c r="U47" s="153"/>
      <c r="V47" s="153"/>
      <c r="W47" s="153"/>
      <c r="X47" s="153"/>
      <c r="Y47" s="153"/>
      <c r="Z47" s="153"/>
    </row>
    <row r="48" spans="1:26" ht="24.95" customHeight="1" x14ac:dyDescent="0.25">
      <c r="A48" s="171">
        <v>20</v>
      </c>
      <c r="B48" s="168" t="s">
        <v>131</v>
      </c>
      <c r="C48" s="172" t="s">
        <v>132</v>
      </c>
      <c r="D48" s="168" t="s">
        <v>133</v>
      </c>
      <c r="E48" s="168" t="s">
        <v>84</v>
      </c>
      <c r="F48" s="169">
        <v>20</v>
      </c>
      <c r="G48" s="170"/>
      <c r="H48" s="170"/>
      <c r="I48" s="170">
        <f>ROUND(F48*(G48+H48),2)</f>
        <v>0</v>
      </c>
      <c r="J48" s="168">
        <f>ROUND(F48*(N48),2)</f>
        <v>292.39999999999998</v>
      </c>
      <c r="K48" s="1">
        <f>ROUND(F48*(O48),2)</f>
        <v>0</v>
      </c>
      <c r="L48" s="1">
        <f>ROUND(F48*(G48+H48),2)</f>
        <v>0</v>
      </c>
      <c r="M48" s="1"/>
      <c r="N48" s="1">
        <v>14.62</v>
      </c>
      <c r="O48" s="1"/>
      <c r="P48" s="167">
        <f>ROUND(F48*(R48),3)</f>
        <v>5.8000000000000003E-2</v>
      </c>
      <c r="Q48" s="173"/>
      <c r="R48" s="173">
        <v>2.8800000000000002E-3</v>
      </c>
      <c r="S48" s="167">
        <f>ROUND(F48*(X48),3)</f>
        <v>0</v>
      </c>
      <c r="X48">
        <v>0</v>
      </c>
      <c r="Z48">
        <v>0</v>
      </c>
    </row>
    <row r="49" spans="1:26" ht="24.95" customHeight="1" x14ac:dyDescent="0.25">
      <c r="A49" s="171">
        <v>21</v>
      </c>
      <c r="B49" s="168" t="s">
        <v>131</v>
      </c>
      <c r="C49" s="172" t="s">
        <v>134</v>
      </c>
      <c r="D49" s="168" t="s">
        <v>135</v>
      </c>
      <c r="E49" s="168" t="s">
        <v>95</v>
      </c>
      <c r="F49" s="169">
        <v>0.48599999999999999</v>
      </c>
      <c r="G49" s="170"/>
      <c r="H49" s="170"/>
      <c r="I49" s="170">
        <f>ROUND(F49*(G49+H49),2)</f>
        <v>0</v>
      </c>
      <c r="J49" s="168">
        <f>ROUND(F49*(N49),2)</f>
        <v>8.02</v>
      </c>
      <c r="K49" s="1">
        <f>ROUND(F49*(O49),2)</f>
        <v>0</v>
      </c>
      <c r="L49" s="1">
        <f>ROUND(F49*(G49+H49),2)</f>
        <v>0</v>
      </c>
      <c r="M49" s="1"/>
      <c r="N49" s="1">
        <v>16.5</v>
      </c>
      <c r="O49" s="1"/>
      <c r="P49" s="167">
        <f>ROUND(F49*(R49),3)</f>
        <v>0</v>
      </c>
      <c r="Q49" s="173"/>
      <c r="R49" s="173">
        <v>0</v>
      </c>
      <c r="S49" s="167">
        <f>ROUND(F49*(X49),3)</f>
        <v>0</v>
      </c>
      <c r="X49">
        <v>0</v>
      </c>
      <c r="Z49">
        <v>0</v>
      </c>
    </row>
    <row r="50" spans="1:26" ht="24.95" customHeight="1" x14ac:dyDescent="0.25">
      <c r="A50" s="171">
        <v>22</v>
      </c>
      <c r="B50" s="168" t="s">
        <v>120</v>
      </c>
      <c r="C50" s="172" t="s">
        <v>136</v>
      </c>
      <c r="D50" s="168" t="s">
        <v>137</v>
      </c>
      <c r="E50" s="168" t="s">
        <v>84</v>
      </c>
      <c r="F50" s="169">
        <v>20.399999999999999</v>
      </c>
      <c r="G50" s="170"/>
      <c r="H50" s="170"/>
      <c r="I50" s="170">
        <f>ROUND(F50*(G50+H50),2)</f>
        <v>0</v>
      </c>
      <c r="J50" s="168">
        <f>ROUND(F50*(N50),2)</f>
        <v>251.33</v>
      </c>
      <c r="K50" s="1">
        <f>ROUND(F50*(O50),2)</f>
        <v>0</v>
      </c>
      <c r="L50" s="1"/>
      <c r="M50" s="1">
        <f>ROUND(F50*(G50+H50),2)</f>
        <v>0</v>
      </c>
      <c r="N50" s="1">
        <v>12.32</v>
      </c>
      <c r="O50" s="1"/>
      <c r="P50" s="167">
        <f>ROUND(F50*(R50),3)</f>
        <v>0.42799999999999999</v>
      </c>
      <c r="Q50" s="173"/>
      <c r="R50" s="173">
        <v>2.1000000000000001E-2</v>
      </c>
      <c r="S50" s="167">
        <f>ROUND(F50*(X50),3)</f>
        <v>0</v>
      </c>
      <c r="X50">
        <v>0</v>
      </c>
      <c r="Z50">
        <v>0</v>
      </c>
    </row>
    <row r="51" spans="1:26" x14ac:dyDescent="0.25">
      <c r="A51" s="156"/>
      <c r="B51" s="156"/>
      <c r="C51" s="156"/>
      <c r="D51" s="156" t="s">
        <v>70</v>
      </c>
      <c r="E51" s="156"/>
      <c r="F51" s="167"/>
      <c r="G51" s="159">
        <f>ROUND((SUM(L47:L50))/1,2)</f>
        <v>0</v>
      </c>
      <c r="H51" s="159">
        <f>ROUND((SUM(M47:M50))/1,2)</f>
        <v>0</v>
      </c>
      <c r="I51" s="159">
        <f>ROUND((SUM(I47:I50))/1,2)</f>
        <v>0</v>
      </c>
      <c r="J51" s="156"/>
      <c r="K51" s="156"/>
      <c r="L51" s="156">
        <f>ROUND((SUM(L47:L50))/1,2)</f>
        <v>0</v>
      </c>
      <c r="M51" s="156">
        <f>ROUND((SUM(M47:M50))/1,2)</f>
        <v>0</v>
      </c>
      <c r="N51" s="156"/>
      <c r="O51" s="156"/>
      <c r="P51" s="174">
        <f>ROUND((SUM(P47:P50))/1,2)</f>
        <v>0.49</v>
      </c>
      <c r="S51" s="167">
        <f>ROUND((SUM(S47:S50))/1,2)</f>
        <v>0</v>
      </c>
    </row>
    <row r="52" spans="1:26" x14ac:dyDescent="0.25">
      <c r="A52" s="1"/>
      <c r="B52" s="1"/>
      <c r="C52" s="1"/>
      <c r="D52" s="1"/>
      <c r="E52" s="1"/>
      <c r="F52" s="163"/>
      <c r="G52" s="149"/>
      <c r="H52" s="149"/>
      <c r="I52" s="149"/>
      <c r="J52" s="1"/>
      <c r="K52" s="1"/>
      <c r="L52" s="1"/>
      <c r="M52" s="1"/>
      <c r="N52" s="1"/>
      <c r="O52" s="1"/>
      <c r="P52" s="1"/>
      <c r="S52" s="1"/>
    </row>
    <row r="53" spans="1:26" x14ac:dyDescent="0.25">
      <c r="A53" s="156"/>
      <c r="B53" s="156"/>
      <c r="C53" s="156"/>
      <c r="D53" s="2" t="s">
        <v>67</v>
      </c>
      <c r="E53" s="156"/>
      <c r="F53" s="167"/>
      <c r="G53" s="159">
        <f>ROUND((SUM(L33:L52))/2,2)</f>
        <v>0</v>
      </c>
      <c r="H53" s="159">
        <f>ROUND((SUM(M33:M52))/2,2)</f>
        <v>0</v>
      </c>
      <c r="I53" s="159">
        <f>ROUND((SUM(I33:I52))/2,2)</f>
        <v>0</v>
      </c>
      <c r="J53" s="156"/>
      <c r="K53" s="156"/>
      <c r="L53" s="156">
        <f>ROUND((SUM(L33:L52))/2,2)</f>
        <v>0</v>
      </c>
      <c r="M53" s="156">
        <f>ROUND((SUM(M33:M52))/2,2)</f>
        <v>0</v>
      </c>
      <c r="N53" s="156"/>
      <c r="O53" s="156"/>
      <c r="P53" s="174">
        <f>ROUND((SUM(P33:P52))/2,2)</f>
        <v>4.92</v>
      </c>
      <c r="S53" s="174">
        <f>ROUND((SUM(S33:S52))/2,2)</f>
        <v>0.24</v>
      </c>
    </row>
    <row r="54" spans="1:26" x14ac:dyDescent="0.25">
      <c r="A54" s="176"/>
      <c r="B54" s="176"/>
      <c r="C54" s="176"/>
      <c r="D54" s="176"/>
      <c r="E54" s="176"/>
      <c r="F54" s="177" t="s">
        <v>71</v>
      </c>
      <c r="G54" s="178">
        <f>ROUND((SUM(L9:L53))/3,2)</f>
        <v>0</v>
      </c>
      <c r="H54" s="178">
        <f>ROUND((SUM(M9:M53))/3,2)</f>
        <v>0</v>
      </c>
      <c r="I54" s="178">
        <f>ROUND((SUM(I9:I53))/3,2)</f>
        <v>0</v>
      </c>
      <c r="J54" s="176"/>
      <c r="K54" s="176"/>
      <c r="L54" s="176">
        <f>ROUND((SUM(L9:L53))/3,2)</f>
        <v>0</v>
      </c>
      <c r="M54" s="176">
        <f>ROUND((SUM(M9:M53))/3,2)</f>
        <v>0</v>
      </c>
      <c r="N54" s="176"/>
      <c r="O54" s="176"/>
      <c r="P54" s="191">
        <f>ROUND((SUM(P9:P53))/3,2)</f>
        <v>26.76</v>
      </c>
      <c r="S54" s="177">
        <f>ROUND((SUM(S9:S53))/3,2)</f>
        <v>1.6</v>
      </c>
      <c r="Z54">
        <f>(SUM(Z9:Z53))</f>
        <v>0</v>
      </c>
    </row>
  </sheetData>
  <printOptions horizontalCentered="1" gridLines="1"/>
  <pageMargins left="0.7" right="6.9444444444444441E-3" top="0.75" bottom="0.75" header="0.3" footer="0.3"/>
  <pageSetup paperSize="9" orientation="landscape" r:id="rId1"/>
  <headerFooter>
    <oddHeader>&amp;C&amp;B&amp; Rozpočet Výmena nášľapných vrstiev podláh a keramických obkladov v triedach 3. pavilónu / Vlastný</oddHeader>
    <oddFooter>&amp;RStrana &amp;P z &amp;N    &amp;L&amp;7Spracované systémom Systematic®pyramida.wsn, tel.: 051 77 10 585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opLeftCell="A7" workbookViewId="0"/>
  </sheetViews>
  <sheetFormatPr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142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6" t="s">
        <v>1</v>
      </c>
      <c r="C2" s="38"/>
      <c r="D2" s="39"/>
      <c r="E2" s="39"/>
      <c r="F2" s="39"/>
      <c r="G2" s="43" t="s">
        <v>14</v>
      </c>
      <c r="H2" s="16"/>
      <c r="I2" s="27"/>
      <c r="J2" s="31"/>
    </row>
    <row r="3" spans="1:23" ht="18" customHeight="1" x14ac:dyDescent="0.25">
      <c r="A3" s="11"/>
      <c r="B3" s="23"/>
      <c r="C3" s="20"/>
      <c r="D3" s="17"/>
      <c r="E3" s="17"/>
      <c r="F3" s="17"/>
      <c r="G3" s="44" t="s">
        <v>15</v>
      </c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28"/>
      <c r="J4" s="32"/>
    </row>
    <row r="5" spans="1:23" ht="18" customHeight="1" thickBot="1" x14ac:dyDescent="0.3">
      <c r="A5" s="11"/>
      <c r="B5" s="45" t="s">
        <v>17</v>
      </c>
      <c r="C5" s="20"/>
      <c r="D5" s="17"/>
      <c r="E5" s="17"/>
      <c r="F5" s="44" t="s">
        <v>18</v>
      </c>
      <c r="G5" s="17"/>
      <c r="H5" s="17"/>
      <c r="I5" s="46" t="s">
        <v>19</v>
      </c>
      <c r="J5" s="47" t="s">
        <v>20</v>
      </c>
    </row>
    <row r="6" spans="1:23" ht="18" customHeight="1" thickTop="1" x14ac:dyDescent="0.25">
      <c r="A6" s="11"/>
      <c r="B6" s="56" t="s">
        <v>21</v>
      </c>
      <c r="C6" s="52"/>
      <c r="D6" s="53"/>
      <c r="E6" s="53"/>
      <c r="F6" s="53"/>
      <c r="G6" s="57" t="s">
        <v>22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23</v>
      </c>
      <c r="H7" s="18"/>
      <c r="I7" s="29"/>
      <c r="J7" s="50"/>
    </row>
    <row r="8" spans="1:23" ht="18" customHeight="1" x14ac:dyDescent="0.25">
      <c r="A8" s="11"/>
      <c r="B8" s="45" t="s">
        <v>24</v>
      </c>
      <c r="C8" s="20"/>
      <c r="D8" s="17"/>
      <c r="E8" s="17"/>
      <c r="F8" s="17"/>
      <c r="G8" s="44" t="s">
        <v>22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4" t="s">
        <v>23</v>
      </c>
      <c r="H9" s="17"/>
      <c r="I9" s="28"/>
      <c r="J9" s="32"/>
    </row>
    <row r="10" spans="1:23" ht="18" customHeight="1" x14ac:dyDescent="0.25">
      <c r="A10" s="11"/>
      <c r="B10" s="45" t="s">
        <v>25</v>
      </c>
      <c r="C10" s="20"/>
      <c r="D10" s="17"/>
      <c r="E10" s="17"/>
      <c r="F10" s="17"/>
      <c r="G10" s="44" t="s">
        <v>22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4" t="s">
        <v>23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1" t="s">
        <v>26</v>
      </c>
      <c r="C15" s="92" t="s">
        <v>6</v>
      </c>
      <c r="D15" s="92" t="s">
        <v>52</v>
      </c>
      <c r="E15" s="93" t="s">
        <v>53</v>
      </c>
      <c r="F15" s="105" t="s">
        <v>54</v>
      </c>
      <c r="G15" s="59" t="s">
        <v>31</v>
      </c>
      <c r="H15" s="62" t="s">
        <v>32</v>
      </c>
      <c r="I15" s="27"/>
      <c r="J15" s="55"/>
    </row>
    <row r="16" spans="1:23" ht="18" customHeight="1" x14ac:dyDescent="0.25">
      <c r="A16" s="11"/>
      <c r="B16" s="94">
        <v>1</v>
      </c>
      <c r="C16" s="95" t="s">
        <v>27</v>
      </c>
      <c r="D16" s="96">
        <f>'Kryci_list 10245'!D16</f>
        <v>0</v>
      </c>
      <c r="E16" s="97">
        <f>'Kryci_list 10245'!E16</f>
        <v>0</v>
      </c>
      <c r="F16" s="106">
        <f>'Kryci_list 10245'!F16</f>
        <v>0</v>
      </c>
      <c r="G16" s="60">
        <v>6</v>
      </c>
      <c r="H16" s="115" t="s">
        <v>33</v>
      </c>
      <c r="I16" s="129"/>
      <c r="J16" s="126">
        <f>Rekapitulácia!F8</f>
        <v>0</v>
      </c>
    </row>
    <row r="17" spans="1:10" ht="18" customHeight="1" x14ac:dyDescent="0.25">
      <c r="A17" s="11"/>
      <c r="B17" s="67">
        <v>2</v>
      </c>
      <c r="C17" s="71" t="s">
        <v>28</v>
      </c>
      <c r="D17" s="78">
        <f>'Kryci_list 10245'!D17</f>
        <v>0</v>
      </c>
      <c r="E17" s="76">
        <f>'Kryci_list 10245'!E17</f>
        <v>0</v>
      </c>
      <c r="F17" s="81">
        <f>'Kryci_list 10245'!F17</f>
        <v>0</v>
      </c>
      <c r="G17" s="61">
        <v>7</v>
      </c>
      <c r="H17" s="116" t="s">
        <v>34</v>
      </c>
      <c r="I17" s="129"/>
      <c r="J17" s="127">
        <f>Rekapitulácia!E8</f>
        <v>0</v>
      </c>
    </row>
    <row r="18" spans="1:10" ht="18" customHeight="1" x14ac:dyDescent="0.25">
      <c r="A18" s="11"/>
      <c r="B18" s="68">
        <v>3</v>
      </c>
      <c r="C18" s="72" t="s">
        <v>29</v>
      </c>
      <c r="D18" s="79">
        <f>'Kryci_list 10245'!D18</f>
        <v>0</v>
      </c>
      <c r="E18" s="77">
        <f>'Kryci_list 10245'!E18</f>
        <v>0</v>
      </c>
      <c r="F18" s="82">
        <f>'Kryci_list 10245'!F18</f>
        <v>0</v>
      </c>
      <c r="G18" s="61">
        <v>8</v>
      </c>
      <c r="H18" s="116" t="s">
        <v>35</v>
      </c>
      <c r="I18" s="129"/>
      <c r="J18" s="127">
        <f>Rekapitulácia!D8</f>
        <v>0</v>
      </c>
    </row>
    <row r="19" spans="1:10" ht="18" customHeight="1" x14ac:dyDescent="0.25">
      <c r="A19" s="11"/>
      <c r="B19" s="68">
        <v>4</v>
      </c>
      <c r="C19" s="73"/>
      <c r="D19" s="79"/>
      <c r="E19" s="77"/>
      <c r="F19" s="82"/>
      <c r="G19" s="61">
        <v>9</v>
      </c>
      <c r="H19" s="125"/>
      <c r="I19" s="129"/>
      <c r="J19" s="128"/>
    </row>
    <row r="20" spans="1:10" ht="18" customHeight="1" thickBot="1" x14ac:dyDescent="0.3">
      <c r="A20" s="11"/>
      <c r="B20" s="68">
        <v>5</v>
      </c>
      <c r="C20" s="74" t="s">
        <v>30</v>
      </c>
      <c r="D20" s="80"/>
      <c r="E20" s="100"/>
      <c r="F20" s="107">
        <f>SUM(F16:F19)</f>
        <v>0</v>
      </c>
      <c r="G20" s="61">
        <v>10</v>
      </c>
      <c r="H20" s="116" t="s">
        <v>30</v>
      </c>
      <c r="I20" s="131"/>
      <c r="J20" s="99">
        <f>SUM(J16:J19)</f>
        <v>0</v>
      </c>
    </row>
    <row r="21" spans="1:10" ht="18" customHeight="1" thickTop="1" x14ac:dyDescent="0.25">
      <c r="A21" s="11"/>
      <c r="B21" s="65" t="s">
        <v>42</v>
      </c>
      <c r="C21" s="69" t="s">
        <v>7</v>
      </c>
      <c r="D21" s="75"/>
      <c r="E21" s="19"/>
      <c r="F21" s="98"/>
      <c r="G21" s="65" t="s">
        <v>48</v>
      </c>
      <c r="H21" s="62" t="s">
        <v>7</v>
      </c>
      <c r="I21" s="29"/>
      <c r="J21" s="132"/>
    </row>
    <row r="22" spans="1:10" ht="18" customHeight="1" x14ac:dyDescent="0.25">
      <c r="A22" s="11"/>
      <c r="B22" s="60">
        <v>11</v>
      </c>
      <c r="C22" s="63" t="s">
        <v>43</v>
      </c>
      <c r="D22" s="87"/>
      <c r="E22" s="90"/>
      <c r="F22" s="81">
        <f>'Kryci_list 10245'!F22</f>
        <v>0</v>
      </c>
      <c r="G22" s="60">
        <v>16</v>
      </c>
      <c r="H22" s="115" t="s">
        <v>49</v>
      </c>
      <c r="I22" s="129"/>
      <c r="J22" s="126">
        <f>'Kryci_list 10245'!J22</f>
        <v>0</v>
      </c>
    </row>
    <row r="23" spans="1:10" ht="18" customHeight="1" x14ac:dyDescent="0.25">
      <c r="A23" s="11"/>
      <c r="B23" s="61">
        <v>12</v>
      </c>
      <c r="C23" s="64" t="s">
        <v>44</v>
      </c>
      <c r="D23" s="66"/>
      <c r="E23" s="90"/>
      <c r="F23" s="82">
        <f>'Kryci_list 10245'!F23</f>
        <v>0</v>
      </c>
      <c r="G23" s="61">
        <v>17</v>
      </c>
      <c r="H23" s="116" t="s">
        <v>50</v>
      </c>
      <c r="I23" s="129"/>
      <c r="J23" s="127">
        <f>'Kryci_list 10245'!J23</f>
        <v>0</v>
      </c>
    </row>
    <row r="24" spans="1:10" ht="18" customHeight="1" x14ac:dyDescent="0.25">
      <c r="A24" s="11"/>
      <c r="B24" s="61">
        <v>13</v>
      </c>
      <c r="C24" s="64" t="s">
        <v>45</v>
      </c>
      <c r="D24" s="66"/>
      <c r="E24" s="90"/>
      <c r="F24" s="82">
        <f>'Kryci_list 10245'!F24</f>
        <v>0</v>
      </c>
      <c r="G24" s="61">
        <v>18</v>
      </c>
      <c r="H24" s="116" t="s">
        <v>51</v>
      </c>
      <c r="I24" s="129"/>
      <c r="J24" s="127">
        <f>'Kryci_list 10245'!J24</f>
        <v>0</v>
      </c>
    </row>
    <row r="25" spans="1:10" ht="18" customHeight="1" x14ac:dyDescent="0.25">
      <c r="A25" s="11"/>
      <c r="B25" s="61">
        <v>14</v>
      </c>
      <c r="C25" s="20"/>
      <c r="D25" s="66"/>
      <c r="E25" s="90"/>
      <c r="F25" s="88"/>
      <c r="G25" s="61">
        <v>19</v>
      </c>
      <c r="H25" s="125"/>
      <c r="I25" s="129"/>
      <c r="J25" s="127"/>
    </row>
    <row r="26" spans="1:10" ht="18" customHeight="1" thickBot="1" x14ac:dyDescent="0.3">
      <c r="A26" s="11"/>
      <c r="B26" s="61">
        <v>15</v>
      </c>
      <c r="C26" s="64"/>
      <c r="D26" s="66"/>
      <c r="E26" s="66"/>
      <c r="F26" s="108"/>
      <c r="G26" s="61">
        <v>20</v>
      </c>
      <c r="H26" s="116" t="s">
        <v>30</v>
      </c>
      <c r="I26" s="131"/>
      <c r="J26" s="99">
        <f>SUM(J22:J25)+SUM(F22:F25)</f>
        <v>0</v>
      </c>
    </row>
    <row r="27" spans="1:10" ht="18" customHeight="1" thickTop="1" x14ac:dyDescent="0.25">
      <c r="A27" s="11"/>
      <c r="B27" s="101"/>
      <c r="C27" s="143" t="s">
        <v>57</v>
      </c>
      <c r="D27" s="136"/>
      <c r="E27" s="102"/>
      <c r="F27" s="30"/>
      <c r="G27" s="109" t="s">
        <v>36</v>
      </c>
      <c r="H27" s="104" t="s">
        <v>37</v>
      </c>
      <c r="I27" s="29"/>
      <c r="J27" s="33"/>
    </row>
    <row r="28" spans="1:10" ht="18" customHeight="1" x14ac:dyDescent="0.25">
      <c r="A28" s="11"/>
      <c r="B28" s="26"/>
      <c r="C28" s="134"/>
      <c r="D28" s="137"/>
      <c r="E28" s="22"/>
      <c r="F28" s="11"/>
      <c r="G28" s="110">
        <v>21</v>
      </c>
      <c r="H28" s="114" t="s">
        <v>38</v>
      </c>
      <c r="I28" s="122"/>
      <c r="J28" s="118">
        <f>F20+J20+F26+J26</f>
        <v>0</v>
      </c>
    </row>
    <row r="29" spans="1:10" ht="18" customHeight="1" x14ac:dyDescent="0.25">
      <c r="A29" s="11"/>
      <c r="B29" s="83"/>
      <c r="C29" s="135"/>
      <c r="D29" s="138"/>
      <c r="E29" s="22"/>
      <c r="F29" s="11"/>
      <c r="G29" s="60">
        <v>22</v>
      </c>
      <c r="H29" s="115" t="s">
        <v>39</v>
      </c>
      <c r="I29" s="123">
        <f>Rekapitulácia!B9</f>
        <v>0</v>
      </c>
      <c r="J29" s="119">
        <f>ROUND(((ROUND(I29,2)*20)/100),2)</f>
        <v>0</v>
      </c>
    </row>
    <row r="30" spans="1:10" ht="18" customHeight="1" x14ac:dyDescent="0.25">
      <c r="A30" s="11"/>
      <c r="B30" s="23"/>
      <c r="C30" s="125"/>
      <c r="D30" s="129"/>
      <c r="E30" s="22"/>
      <c r="F30" s="11"/>
      <c r="G30" s="61">
        <v>23</v>
      </c>
      <c r="H30" s="116" t="s">
        <v>40</v>
      </c>
      <c r="I30" s="89">
        <f>Rekapitulácia!B10</f>
        <v>0</v>
      </c>
      <c r="J30" s="120">
        <f>ROUND(((ROUND(I30,2)*0)/100),2)</f>
        <v>0</v>
      </c>
    </row>
    <row r="31" spans="1:10" ht="18" customHeight="1" x14ac:dyDescent="0.25">
      <c r="A31" s="11"/>
      <c r="B31" s="24"/>
      <c r="C31" s="139"/>
      <c r="D31" s="140"/>
      <c r="E31" s="22"/>
      <c r="F31" s="11"/>
      <c r="G31" s="61">
        <v>24</v>
      </c>
      <c r="H31" s="116" t="s">
        <v>30</v>
      </c>
      <c r="I31" s="28"/>
      <c r="J31" s="190">
        <f>SUM(J28:J30)</f>
        <v>0</v>
      </c>
    </row>
    <row r="32" spans="1:10" ht="18" customHeight="1" thickBot="1" x14ac:dyDescent="0.3">
      <c r="A32" s="11"/>
      <c r="B32" s="48"/>
      <c r="C32" s="117"/>
      <c r="D32" s="124"/>
      <c r="E32" s="84"/>
      <c r="F32" s="85"/>
      <c r="G32" s="186" t="s">
        <v>41</v>
      </c>
      <c r="H32" s="187"/>
      <c r="I32" s="188"/>
      <c r="J32" s="189"/>
    </row>
    <row r="33" spans="1:10" ht="18" customHeight="1" thickTop="1" x14ac:dyDescent="0.25">
      <c r="A33" s="11"/>
      <c r="B33" s="101"/>
      <c r="C33" s="102"/>
      <c r="D33" s="141" t="s">
        <v>55</v>
      </c>
      <c r="E33" s="15"/>
      <c r="F33" s="15"/>
      <c r="G33" s="14"/>
      <c r="H33" s="141" t="s">
        <v>56</v>
      </c>
      <c r="I33" s="30"/>
      <c r="J33" s="34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3"/>
      <c r="C40" s="84"/>
      <c r="D40" s="12"/>
      <c r="E40" s="12"/>
      <c r="F40" s="12"/>
      <c r="G40" s="12"/>
      <c r="H40" s="12"/>
      <c r="I40" s="85"/>
      <c r="J40" s="86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2</vt:i4>
      </vt:variant>
    </vt:vector>
  </HeadingPairs>
  <TitlesOfParts>
    <vt:vector size="7" baseType="lpstr">
      <vt:lpstr>Rekapitulácia</vt:lpstr>
      <vt:lpstr>Kryci_list 10245</vt:lpstr>
      <vt:lpstr>Rekap 10245</vt:lpstr>
      <vt:lpstr>SO 10245</vt:lpstr>
      <vt:lpstr>Krycí list stavby</vt:lpstr>
      <vt:lpstr>'Rekap 10245'!Názvy_tlače</vt:lpstr>
      <vt:lpstr>'SO 10245'!Názvy_tlače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 Halgaš</dc:creator>
  <cp:lastModifiedBy>Ján Halgaš</cp:lastModifiedBy>
  <cp:lastPrinted>2014-10-27T19:59:32Z</cp:lastPrinted>
  <dcterms:created xsi:type="dcterms:W3CDTF">2014-10-27T19:25:16Z</dcterms:created>
  <dcterms:modified xsi:type="dcterms:W3CDTF">2014-10-27T20:00:02Z</dcterms:modified>
</cp:coreProperties>
</file>